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841" visibility="visible"/>
  </bookViews>
  <sheets>
    <sheet name="PERUBAHAN" sheetId="1" r:id="rId4"/>
    <sheet name="LK PRINT" sheetId="2" r:id="rId5"/>
    <sheet name="LK yg diisi" sheetId="3" r:id="rId6"/>
    <sheet name="Olah Data" sheetId="4" r:id="rId7"/>
    <sheet name="Ktps" sheetId="5" r:id="rId8"/>
    <sheet name="SERTIFIKAT HAL 1  " sheetId="6" r:id="rId9"/>
    <sheet name="SERTIFIKAT HAL 2" sheetId="7" r:id="rId10"/>
    <sheet name="SERTIFIKAT HAL 3 " sheetId="8" r:id="rId11"/>
    <sheet name="Serti Piranha" sheetId="9" r:id="rId12"/>
    <sheet name="Serti ESA 612" sheetId="10" r:id="rId13"/>
    <sheet name="Serti Thermohygro" sheetId="11" r:id="rId14"/>
  </sheets>
  <definedNames>
    <definedName name="__xlfn_ANCHORARRAY" localSheetId="9">#REF!</definedName>
    <definedName name="__xlfn_ANCHORARRAY">#REF!</definedName>
    <definedName name="__xlfn_SINGLE" localSheetId="9">#REF!</definedName>
    <definedName name="__xlfn_SINGLE">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<sst xmlns="http://schemas.openxmlformats.org/spreadsheetml/2006/main" uniqueCount="332">
  <si>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1. metode berubah</t>
  </si>
  <si>
    <t>2. parameter kelistrikan berubah</t>
  </si>
  <si>
    <t>3. kesimpulan laik pakai berubah jadi 70 menjadi 90</t>
  </si>
  <si>
    <t>Keputusan Direktur Jenderal Pelayanan Kesehatan Nomor HK.02.02/D/43649/2024 KMK-MK-0122.0</t>
  </si>
  <si>
    <t>DAFTAR ALAT UKUR</t>
  </si>
  <si>
    <t>PENGUKURAN KONDISI LINGKUNGAN</t>
  </si>
  <si>
    <t>Parameter</t>
  </si>
  <si>
    <t>Terukur</t>
  </si>
  <si>
    <t>Tegangan Utama</t>
  </si>
  <si>
    <t>L- N</t>
  </si>
  <si>
    <t>Vac</t>
  </si>
  <si>
    <t>L - PE</t>
  </si>
  <si>
    <t>N - PE</t>
  </si>
  <si>
    <t>PEMERIKSAAN FISIK DAN FUNGSI ALAT</t>
  </si>
  <si>
    <t>Hasil</t>
  </si>
  <si>
    <t>Badan dan Permukaan Alat</t>
  </si>
  <si>
    <t>BAIK</t>
  </si>
  <si>
    <t>TIDAK BAIK</t>
  </si>
  <si>
    <t>Kontrol dan indikator</t>
  </si>
  <si>
    <t>Tabung dan aksesori</t>
  </si>
  <si>
    <t>PENGUKURAN KESELAMATAN LISTRIK</t>
  </si>
  <si>
    <t xml:space="preserve">Tipe :   </t>
  </si>
  <si>
    <t xml:space="preserve">        B</t>
  </si>
  <si>
    <t xml:space="preserve">       BF</t>
  </si>
  <si>
    <t xml:space="preserve">        CF</t>
  </si>
  <si>
    <t xml:space="preserve">Kelas :   </t>
  </si>
  <si>
    <t xml:space="preserve">        I</t>
  </si>
  <si>
    <t xml:space="preserve">       II</t>
  </si>
  <si>
    <t xml:space="preserve">        IP</t>
  </si>
  <si>
    <t>No.</t>
  </si>
  <si>
    <t>Ambang Batas</t>
  </si>
  <si>
    <r>
      <rPr>
        <rFont val="Arial"/>
        <b val="false"/>
        <i val="false"/>
        <strike val="false"/>
        <color rgb="FF000000"/>
        <sz val="12"/>
        <u val="none"/>
      </rPr>
      <t xml:space="preserve">Tegangan (</t>
    </r>
    <r>
      <rPr>
        <rFont val="Arial"/>
        <b val="false"/>
        <i val="true"/>
        <strike val="false"/>
        <color rgb="FF000000"/>
        <sz val="12"/>
        <u val="none"/>
      </rPr>
      <t xml:space="preserve">main voltage</t>
    </r>
    <r>
      <rPr>
        <rFont val="Arial"/>
        <b val="false"/>
        <i val="false"/>
        <strike val="false"/>
        <color rgb="FF000000"/>
        <sz val="12"/>
        <u val="none"/>
      </rPr>
      <t xml:space="preserve">)</t>
    </r>
  </si>
  <si>
    <t>V</t>
  </si>
  <si>
    <t>220 V ± 10 %</t>
  </si>
  <si>
    <r>
      <rPr>
        <rFont val="Arial"/>
        <b val="false"/>
        <i val="false"/>
        <strike val="false"/>
        <color rgb="FF000000"/>
        <sz val="12"/>
        <u val="none"/>
      </rPr>
      <t xml:space="preserve">Resistansi PE (</t>
    </r>
    <r>
      <rPr>
        <rFont val="Arial"/>
        <b val="false"/>
        <i val="true"/>
        <strike val="false"/>
        <color rgb="FF000000"/>
        <sz val="12"/>
        <u val="none"/>
      </rPr>
      <t xml:space="preserve">protective earth)</t>
    </r>
  </si>
  <si>
    <t>Ω</t>
  </si>
  <si>
    <t>≤ 0,2 Ω</t>
  </si>
  <si>
    <t>Arus bocor peralatan</t>
  </si>
  <si>
    <t>µA</t>
  </si>
  <si>
    <t>≤ 500 µA</t>
  </si>
  <si>
    <t>Arus bocor bagian yang diaplikasikan</t>
  </si>
  <si>
    <t>≤ 5000 µA</t>
  </si>
  <si>
    <t>Resistansi Isolasi</t>
  </si>
  <si>
    <r>
      <rPr>
        <rFont val="Arial"/>
        <b val="false"/>
        <i val="false"/>
        <strike val="false"/>
        <color rgb="FF000000"/>
        <sz val="12"/>
        <u val="none"/>
      </rPr>
      <t xml:space="preserve">MΩ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</si>
  <si>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&gt; 2 MΩ</t>
    </r>
  </si>
  <si>
    <t>Ampere</t>
  </si>
  <si>
    <t>A</t>
  </si>
  <si>
    <t>PENGUJIAN KINERJA</t>
  </si>
  <si>
    <t>AKURASI TEGANGAN TABUNG</t>
  </si>
  <si>
    <t>No</t>
  </si>
  <si>
    <t>Penunjukan Alat</t>
  </si>
  <si>
    <t>Penunjukan Standar (Kv)</t>
  </si>
  <si>
    <t>Toleransi</t>
  </si>
  <si>
    <t>kV</t>
  </si>
  <si>
    <t>mA</t>
  </si>
  <si>
    <t>ms</t>
  </si>
  <si>
    <t>± 6 %</t>
  </si>
  <si>
    <t>TELAAH TEKNIS</t>
  </si>
  <si>
    <t>Fisik dan Fungsi</t>
  </si>
  <si>
    <t xml:space="preserve">TIDAK BAIK </t>
  </si>
  <si>
    <t>Keselamatan Listrik</t>
  </si>
  <si>
    <t>TIDAK AMAN</t>
  </si>
  <si>
    <t>AMAN</t>
  </si>
  <si>
    <t>Kinerja</t>
  </si>
  <si>
    <t xml:space="preserve">PERLU PERBAIKAN </t>
  </si>
  <si>
    <t xml:space="preserve">DALAM BATAS TOLERANSI </t>
  </si>
  <si>
    <t>Catatan</t>
  </si>
  <si>
    <t>-</t>
  </si>
  <si>
    <t>KESIMPULAN TELAAH TEKNIS KALIBRASI</t>
  </si>
  <si>
    <t>Berdasarkan hasil pemeriksaan fungsi, pengukuran keselamatan listrik dan kalibrasi kinerja, alat kesehatan tersebut di atas dinyatakan:</t>
  </si>
  <si>
    <t xml:space="preserve">LAIK PAKAI </t>
  </si>
  <si>
    <t xml:space="preserve">TIDAK LAIK PAKAI </t>
  </si>
  <si>
    <t>Nama Kalibrator</t>
  </si>
  <si>
    <t>Paraf</t>
  </si>
  <si>
    <t>Penyelia</t>
  </si>
  <si>
    <t>Siklus Review</t>
  </si>
  <si>
    <t xml:space="preserve">       1 Tahun</t>
  </si>
  <si>
    <t xml:space="preserve">       3 Tahun</t>
  </si>
  <si>
    <t>Tanggal Review:                                                       25 Maret 2024</t>
  </si>
  <si>
    <t>Revisi</t>
  </si>
  <si>
    <t>No. Formulir</t>
  </si>
  <si>
    <t>Ringkasan Perubahan</t>
  </si>
  <si>
    <t>Diusulkan oleh</t>
  </si>
  <si>
    <t>DigiCal/004-93/LK-DKH/2022/Rev.0</t>
  </si>
  <si>
    <t>Penanggung Jawab Teknis</t>
  </si>
  <si>
    <t>Persetujuan</t>
  </si>
  <si>
    <t>Nama</t>
  </si>
  <si>
    <t>M. Taufiq, S.T</t>
  </si>
  <si>
    <t>dr Gina Adriana, MARS, MHKes,FISQua</t>
  </si>
  <si>
    <t>Jabatan:</t>
  </si>
  <si>
    <t>Penanggung Jawab Mutu</t>
  </si>
  <si>
    <t>General Manager</t>
  </si>
  <si>
    <t>Tanda tangan</t>
  </si>
  <si>
    <t>Tanggal</t>
  </si>
  <si>
    <t>04 Januari 2023</t>
  </si>
  <si>
    <t>PT DIGITAL KALIBRASI HEBAT</t>
  </si>
  <si>
    <t>LEMBAR KERJA PENGUJIAN DAN KALIBRASI</t>
  </si>
  <si>
    <t>CT-SCAN</t>
  </si>
  <si>
    <t>ADMINISTRASI</t>
  </si>
  <si>
    <t>No. Order</t>
  </si>
  <si>
    <t>REG2025030006</t>
  </si>
  <si>
    <t>Merk</t>
  </si>
  <si>
    <t>Illum, ad excepturi .</t>
  </si>
  <si>
    <t xml:space="preserve">Nama Pemilik </t>
  </si>
  <si>
    <t>RS Awal Bros Dumai</t>
  </si>
  <si>
    <t>Type/ Model</t>
  </si>
  <si>
    <t>Consequuntur officia.</t>
  </si>
  <si>
    <t>Alamat Pemilik</t>
  </si>
  <si>
    <t>Jl. Jend. Sudirman No.88, RT.013, Bintan, Kec. Dumai Kota, Kota Dumai, Riau 28812</t>
  </si>
  <si>
    <t>Nomor Seri</t>
  </si>
  <si>
    <t>Maiores perferendis</t>
  </si>
  <si>
    <t>Tanggal Kalibrasi</t>
  </si>
  <si>
    <t>2022-03-02</t>
  </si>
  <si>
    <t>Tanggal Terima</t>
  </si>
  <si>
    <t>2015-06-13</t>
  </si>
  <si>
    <t>Instansi/ Ruangan</t>
  </si>
  <si>
    <t>Beatae dolor ea mini</t>
  </si>
  <si>
    <t>Resolusi</t>
  </si>
  <si>
    <t>Nulla voluptatum fug</t>
  </si>
  <si>
    <t>Ari Rahman</t>
  </si>
  <si>
    <t>Metoda Kerja</t>
  </si>
  <si>
    <t>Keputusan Direktur Jenderal Pelayanan Kesehatan Nomor HK.02.02/D/43649/2024 KMK-MK-0123.0</t>
  </si>
  <si>
    <t>Nama Alat</t>
  </si>
  <si>
    <t>Model/Type</t>
  </si>
  <si>
    <r>
      <t xml:space="preserve">No</t>
    </r>
    <r>
      <rPr>
        <rFont val="Arial"/>
        <b val="false"/>
        <i val="false"/>
        <strike val="false"/>
        <color rgb="FF000000"/>
        <sz val="12"/>
        <u val="none"/>
      </rPr>
      <t xml:space="preserve">mor</t>
    </r>
    <r>
      <rPr>
        <rFont val="Arial"/>
        <b val="true"/>
        <i val="false"/>
        <strike val="false"/>
        <color rgb="FF000000"/>
        <sz val="12"/>
        <u val="none"/>
      </rPr>
      <t xml:space="preserve"> Seri</t>
    </r>
  </si>
  <si>
    <t>Tertelusur</t>
  </si>
  <si>
    <t>untuk alat ukur sudah ter link di tab serti</t>
  </si>
  <si>
    <t>X-Ray Multimeter</t>
  </si>
  <si>
    <t>RTI Group</t>
  </si>
  <si>
    <t>Piranha</t>
  </si>
  <si>
    <t>CB2-22080116</t>
  </si>
  <si>
    <t>Diperhatikan sudah benar atau belum sesui nomor seri</t>
  </si>
  <si>
    <t>Electrical Safety Analyzer</t>
  </si>
  <si>
    <t>Fluke Biomedical</t>
  </si>
  <si>
    <t>ESA 612</t>
  </si>
  <si>
    <t>LK-032-IDN</t>
  </si>
  <si>
    <t>Thermohygrometer</t>
  </si>
  <si>
    <t>Fluke</t>
  </si>
  <si>
    <t>FNLO6QPQVJS</t>
  </si>
  <si>
    <t>Temperatur Ruangan</t>
  </si>
  <si>
    <t xml:space="preserve">Awal:         </t>
  </si>
  <si>
    <t>°C</t>
  </si>
  <si>
    <t>Akhir:</t>
  </si>
  <si>
    <t>Kelembaban Ruangan</t>
  </si>
  <si>
    <t>%</t>
  </si>
  <si>
    <t>baik = 1</t>
  </si>
  <si>
    <t>tidak baik = 0</t>
  </si>
  <si>
    <t>hasil Pengamatan</t>
  </si>
  <si>
    <r>
      <t xml:space="preserve">Badan dan Permukaan Alat/ </t>
    </r>
    <r>
      <rPr>
        <rFont val="Arial"/>
        <b val="false"/>
        <i val="true"/>
        <strike val="false"/>
        <color rgb="FF000000"/>
        <sz val="12"/>
        <u val="none"/>
      </rPr>
      <t xml:space="preserve">Body &amp; Surface Of The Equipment</t>
    </r>
  </si>
  <si>
    <t>Kotak kontak alat/ Equipment Contact Box</t>
  </si>
  <si>
    <t>Kabel catu utama/ Main Power Cable</t>
  </si>
  <si>
    <t>Tombol dan selektor (knob)/ Buttons &amp; Selectors</t>
  </si>
  <si>
    <t>Tampilan dan Indikator/ Display &amp; Indicators</t>
  </si>
  <si>
    <t>B</t>
  </si>
  <si>
    <t>IP</t>
  </si>
  <si>
    <t>≤ 0,3 Ω</t>
  </si>
  <si>
    <t>AKURASI TEGANGAN TABUNG (______ Slice)</t>
  </si>
  <si>
    <t>± 10 %</t>
  </si>
  <si>
    <t>TIDAKBAIK</t>
  </si>
  <si>
    <t>TIDAKAMAN</t>
  </si>
  <si>
    <t>DALAMBATASTOLENRANSI</t>
  </si>
  <si>
    <t>Necessitatibus quia</t>
  </si>
  <si>
    <t>Rata-Rata</t>
  </si>
  <si>
    <t>Koreksi sertifikat</t>
  </si>
  <si>
    <t>Ketidakpastian</t>
  </si>
  <si>
    <t>Memenuhi / tidak memenuhi</t>
  </si>
  <si>
    <t>Hasil Pengamatan</t>
  </si>
  <si>
    <t>Bobot</t>
  </si>
  <si>
    <t>Kesimpulan</t>
  </si>
  <si>
    <t>1 mmHg =</t>
  </si>
  <si>
    <t>mmHg</t>
  </si>
  <si>
    <t>cmhg</t>
  </si>
  <si>
    <t>inhg</t>
  </si>
  <si>
    <t>bar</t>
  </si>
  <si>
    <t xml:space="preserve">≤ </t>
  </si>
  <si>
    <t>≤</t>
  </si>
  <si>
    <t>&gt;</t>
  </si>
  <si>
    <t>MΩ</t>
  </si>
  <si>
    <t>Penunjukan Alat (mmHg)</t>
  </si>
  <si>
    <t>Rata-Rata (mmHg)</t>
  </si>
  <si>
    <t>STDV</t>
  </si>
  <si>
    <t>Rata-Rata Terkoreksi (mmHg)</t>
  </si>
  <si>
    <t>koreksi (mmHg)</t>
  </si>
  <si>
    <t>U95</t>
  </si>
  <si>
    <t>CMC</t>
  </si>
  <si>
    <t>Penyimpangan yang dizinkan</t>
  </si>
  <si>
    <t>Score</t>
  </si>
  <si>
    <t>KESMIPULAN</t>
  </si>
  <si>
    <t>Total</t>
  </si>
  <si>
    <t>Pemeriksaan Fisik dan Fungsi Alat</t>
  </si>
  <si>
    <t>Pengukuran Keselamatan</t>
  </si>
  <si>
    <t>Telaah Hasil Pengukuran</t>
  </si>
  <si>
    <t>BUDGET KETIDAKPASTIAN PENGUKURAN</t>
  </si>
  <si>
    <t xml:space="preserve">n </t>
  </si>
  <si>
    <t>=</t>
  </si>
  <si>
    <t>resolusi UUT</t>
  </si>
  <si>
    <t xml:space="preserve">Titik Ukur </t>
  </si>
  <si>
    <t>kv</t>
  </si>
  <si>
    <t>Komponen</t>
  </si>
  <si>
    <t>Satuan</t>
  </si>
  <si>
    <t>Distribusi</t>
  </si>
  <si>
    <t>U</t>
  </si>
  <si>
    <t>Pembagi</t>
  </si>
  <si>
    <t>v</t>
  </si>
  <si>
    <t>u</t>
  </si>
  <si>
    <t>c</t>
  </si>
  <si>
    <t>(u.c)</t>
  </si>
  <si>
    <r>
      <rPr>
        <rFont val="Calibri"/>
        <b val="true"/>
        <i val="false"/>
        <strike val="false"/>
        <color rgb="FF000000"/>
        <sz val="11"/>
        <u val="none"/>
      </rPr>
      <t xml:space="preserve">(u.c)</t>
    </r>
    <r>
      <rPr>
        <rFont val="Calibri"/>
        <b val="true"/>
        <i val="false"/>
        <strike val="false"/>
        <color rgb="FF000000"/>
        <sz val="11"/>
        <u val="none"/>
      </rPr>
      <t xml:space="preserve">²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</si>
  <si>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(u.c)</t>
    </r>
    <r>
      <rPr>
        <rFont val="Calibri"/>
        <b val="true"/>
        <i val="false"/>
        <strike val="false"/>
        <color rgb="FF000000"/>
        <sz val="11"/>
        <u val="none"/>
      </rPr>
      <t xml:space="preserve">⁴/v</t>
    </r>
  </si>
  <si>
    <t>Pembacaan berulang</t>
  </si>
  <si>
    <t>normal</t>
  </si>
  <si>
    <t>sertifikat Standar</t>
  </si>
  <si>
    <t>Segi 4</t>
  </si>
  <si>
    <t>Drift</t>
  </si>
  <si>
    <t>Jumlah</t>
  </si>
  <si>
    <t>Ketidakpastian baku gabungan, Uc</t>
  </si>
  <si>
    <t>Derajat kebebasan efektif, V eff</t>
  </si>
  <si>
    <t>Faktor cakupan, k-student untuk Veff dan CL 95%</t>
  </si>
  <si>
    <t>Ketidakpastian bentangan, U=k.Uc</t>
  </si>
  <si>
    <t>Standar</t>
  </si>
  <si>
    <r>
      <rPr>
        <rFont val="Arial"/>
        <b val="true"/>
        <i val="false"/>
        <strike val="false"/>
        <color rgb="FF000000"/>
        <sz val="12"/>
        <u val="none"/>
      </rPr>
      <t xml:space="preserve">SERTIFIKAT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CERTIFICATE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</si>
  <si>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No. Order/ </t>
    </r>
    <r>
      <rPr>
        <rFont val="Arial"/>
        <b val="false"/>
        <i val="true"/>
        <strike val="false"/>
        <color rgb="FF000000"/>
        <sz val="12"/>
        <u val="none"/>
      </rPr>
      <t xml:space="preserve">Order Number</t>
    </r>
  </si>
  <si>
    <t>:</t>
  </si>
  <si>
    <t>No. Sertifikat/ Certificate Number</t>
  </si>
  <si>
    <r>
      <rPr>
        <rFont val="Arial"/>
        <b val="true"/>
        <i val="false"/>
        <strike val="false"/>
        <color rgb="FF000000"/>
        <sz val="12"/>
        <u val="none"/>
      </rPr>
      <t xml:space="preserve">Identitas Pemilik/ </t>
    </r>
    <r>
      <rPr>
        <rFont val="Arial"/>
        <b val="true"/>
        <i val="true"/>
        <strike val="false"/>
        <color rgb="FF000000"/>
        <sz val="12"/>
        <u val="none"/>
      </rPr>
      <t xml:space="preserve">Owner Identification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</si>
  <si>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Nama/ </t>
    </r>
    <r>
      <rPr>
        <rFont val="Arial"/>
        <b val="false"/>
        <i val="true"/>
        <strike val="false"/>
        <color rgb="FF000000"/>
        <sz val="12"/>
        <u val="none"/>
      </rPr>
      <t xml:space="preserve">Designation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</si>
  <si>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Alamat/ </t>
    </r>
    <r>
      <rPr>
        <rFont val="Arial"/>
        <b val="false"/>
        <i val="true"/>
        <strike val="false"/>
        <color rgb="FF000000"/>
        <sz val="12"/>
        <u val="none"/>
      </rPr>
      <t xml:space="preserve">Address</t>
    </r>
  </si>
  <si>
    <r>
      <rPr>
        <rFont val="Arial"/>
        <b val="true"/>
        <i val="false"/>
        <strike val="false"/>
        <color rgb="FF000000"/>
        <sz val="12"/>
        <u val="none"/>
      </rPr>
      <t xml:space="preserve">Identitas Alat/ </t>
    </r>
    <r>
      <rPr>
        <rFont val="Arial"/>
        <b val="true"/>
        <i val="true"/>
        <strike val="false"/>
        <color rgb="FF000000"/>
        <sz val="12"/>
        <u val="none"/>
      </rPr>
      <t xml:space="preserve">Instrument Identification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</si>
  <si>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Nama Alat/ Device </t>
    </r>
    <r>
      <rPr>
        <rFont val="Arial"/>
        <b val="false"/>
        <i val="true"/>
        <strike val="false"/>
        <color rgb="FF000000"/>
        <sz val="12"/>
        <u val="none"/>
      </rPr>
      <t xml:space="preserve">Name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</si>
  <si>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Merek/ </t>
    </r>
    <r>
      <rPr>
        <rFont val="Arial"/>
        <b val="false"/>
        <i val="true"/>
        <strike val="false"/>
        <color rgb="FF000000"/>
        <sz val="12"/>
        <u val="none"/>
      </rPr>
      <t xml:space="preserve">Manufacture</t>
    </r>
  </si>
  <si>
    <t>Tipe/ Type</t>
  </si>
  <si>
    <r>
      <rPr>
        <rFont val="Arial"/>
        <b val="false"/>
        <i val="false"/>
        <strike val="false"/>
        <color rgb="FF000000"/>
        <sz val="12"/>
        <u val="none"/>
      </rPr>
      <t xml:space="preserve">No Seri/ </t>
    </r>
    <r>
      <rPr>
        <rFont val="Arial"/>
        <b val="false"/>
        <i val="true"/>
        <strike val="false"/>
        <color rgb="FF000000"/>
        <sz val="12"/>
        <u val="none"/>
      </rPr>
      <t xml:space="preserve">Serial Number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</si>
  <si>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Ruangan/ </t>
    </r>
    <r>
      <rPr>
        <rFont val="Arial"/>
        <b val="false"/>
        <i val="true"/>
        <strike val="false"/>
        <color rgb="FF000000"/>
        <sz val="12"/>
        <u val="none"/>
      </rPr>
      <t xml:space="preserve">Room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</si>
  <si>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Penanggung Jawab Kalibrasi/ </t>
    </r>
    <r>
      <rPr>
        <rFont val="Arial"/>
        <b val="false"/>
        <i val="true"/>
        <strike val="false"/>
        <color rgb="FF000000"/>
        <sz val="12"/>
        <u val="none"/>
      </rPr>
      <t xml:space="preserve">Person In Charge Of Calibration</t>
    </r>
    <r>
      <rPr>
        <rFont val="Arial"/>
        <b val="false"/>
        <i val="false"/>
        <strike val="false"/>
        <color rgb="FF000000"/>
        <sz val="12"/>
        <u val="none"/>
      </rPr>
      <t xml:space="preserve"> 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</si>
  <si>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Resolusi/ </t>
    </r>
    <r>
      <rPr>
        <rFont val="Arial"/>
        <b val="false"/>
        <i val="true"/>
        <strike val="false"/>
        <color rgb="FF000000"/>
        <sz val="12"/>
        <u val="none"/>
      </rPr>
      <t xml:space="preserve">Resolution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</si>
  <si>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Tanggal Penerimaan/ </t>
    </r>
    <r>
      <rPr>
        <rFont val="Arial"/>
        <b val="false"/>
        <i val="true"/>
        <strike val="false"/>
        <color rgb="FF000000"/>
        <sz val="12"/>
        <u val="none"/>
      </rPr>
      <t xml:space="preserve">Receipt Date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</si>
  <si>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Tanggal Kalibrasi/ </t>
    </r>
    <r>
      <rPr>
        <rFont val="Arial"/>
        <b val="false"/>
        <i val="true"/>
        <strike val="false"/>
        <color rgb="FF000000"/>
        <sz val="12"/>
        <u val="none"/>
      </rPr>
      <t xml:space="preserve">Calibration Date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</si>
  <si>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Hasil Kalibrasi/ </t>
    </r>
    <r>
      <rPr>
        <rFont val="Arial"/>
        <b val="false"/>
        <i val="true"/>
        <strike val="false"/>
        <color rgb="FF000000"/>
        <sz val="12"/>
        <u val="none"/>
      </rPr>
      <t xml:space="preserve">Calibration Results</t>
    </r>
  </si>
  <si>
    <t>Sertifikat ini terdiri dari :</t>
  </si>
  <si>
    <t>Halaman</t>
  </si>
  <si>
    <t>This Certificate Comprises Of ... Pages</t>
  </si>
  <si>
    <t xml:space="preserve"> </t>
  </si>
  <si>
    <r>
      <rPr>
        <rFont val="Arial"/>
        <b val="false"/>
        <i val="false"/>
        <strike val="false"/>
        <color rgb="FF000000"/>
        <sz val="12"/>
        <u val="none"/>
      </rPr>
      <t xml:space="preserve">Diterbitkan Tanggal : </t>
    </r>
    <r>
      <rPr>
        <rFont val="Arial"/>
        <b val="false"/>
        <i val="true"/>
        <strike val="false"/>
        <color rgb="FF000000"/>
        <sz val="12"/>
        <u val="none"/>
      </rPr>
      <t xml:space="preserve">Date Of Issue</t>
    </r>
  </si>
  <si>
    <t>dr Gina Adriana, MARS, MHKes, FISQua</t>
  </si>
  <si>
    <t>General Manager
NIK. DKH2022001</t>
  </si>
  <si>
    <r>
      <rPr>
        <rFont val="Arial"/>
        <b val="true"/>
        <i val="false"/>
        <strike val="false"/>
        <color rgb="FF000000"/>
        <sz val="12"/>
        <u val="none"/>
      </rPr>
      <t xml:space="preserve">HASIL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RESULT</t>
    </r>
  </si>
  <si>
    <t>I.     </t>
  </si>
  <si>
    <r>
      <rPr>
        <rFont val="Arial"/>
        <b val="true"/>
        <i val="false"/>
        <strike val="false"/>
        <color rgb="FF000000"/>
        <sz val="12"/>
        <u val="none"/>
      </rPr>
      <t xml:space="preserve">Kondisi Ruang/ </t>
    </r>
    <r>
      <rPr>
        <rFont val="Arial"/>
        <b val="true"/>
        <i val="true"/>
        <strike val="false"/>
        <color rgb="FF000000"/>
        <sz val="12"/>
        <u val="none"/>
      </rPr>
      <t xml:space="preserve">Environment</t>
    </r>
  </si>
  <si>
    <t>a</t>
  </si>
  <si>
    <r>
      <rPr>
        <rFont val="Arial"/>
        <b val="false"/>
        <i val="false"/>
        <strike val="false"/>
        <color rgb="FF000000"/>
        <sz val="12"/>
        <u val="none"/>
      </rPr>
      <t xml:space="preserve">Suhu/ </t>
    </r>
    <r>
      <rPr>
        <rFont val="Arial"/>
        <b val="false"/>
        <i val="true"/>
        <strike val="false"/>
        <color rgb="FF000000"/>
        <sz val="12"/>
        <u val="none"/>
      </rPr>
      <t xml:space="preserve">Temperature</t>
    </r>
  </si>
  <si>
    <t>±</t>
  </si>
  <si>
    <t>b</t>
  </si>
  <si>
    <r>
      <rPr>
        <rFont val="Arial"/>
        <b val="false"/>
        <i val="false"/>
        <strike val="false"/>
        <color rgb="FF000000"/>
        <sz val="12"/>
        <u val="none"/>
      </rPr>
      <t xml:space="preserve">Kelembaban/ </t>
    </r>
    <r>
      <rPr>
        <rFont val="Arial"/>
        <b val="false"/>
        <i val="true"/>
        <strike val="false"/>
        <color rgb="FF000000"/>
        <sz val="12"/>
        <u val="none"/>
      </rPr>
      <t xml:space="preserve">Relative Humidity</t>
    </r>
  </si>
  <si>
    <t>% RH</t>
  </si>
  <si>
    <r>
      <rPr>
        <rFont val="Arial"/>
        <b val="false"/>
        <i val="false"/>
        <strike val="false"/>
        <color rgb="FF000000"/>
        <sz val="12"/>
        <u val="none"/>
      </rPr>
      <t xml:space="preserve">Tegangan Input/ </t>
    </r>
    <r>
      <rPr>
        <rFont val="Arial"/>
        <b val="false"/>
        <i val="true"/>
        <strike val="false"/>
        <color rgb="FF000000"/>
        <sz val="12"/>
        <u val="none"/>
      </rPr>
      <t xml:space="preserve">Input Voltage</t>
    </r>
  </si>
  <si>
    <t>II</t>
  </si>
  <si>
    <r>
      <rPr>
        <rFont val="Arial"/>
        <b val="true"/>
        <i val="false"/>
        <strike val="false"/>
        <color rgb="FF000000"/>
        <sz val="12"/>
        <u val="none"/>
      </rPr>
      <t xml:space="preserve">Alat Standar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Device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</si>
  <si>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Tertelusur Ke Sistem Satuan Internasional (SI)/ </t>
    </r>
    <r>
      <rPr>
        <rFont val="Arial"/>
        <b val="false"/>
        <i val="true"/>
        <strike val="false"/>
        <color rgb="FF000000"/>
        <sz val="12"/>
        <u val="none"/>
      </rPr>
      <t xml:space="preserve">Traceable To International System Of Unit (SI) Through National Standard</t>
    </r>
  </si>
  <si>
    <r>
      <rPr>
        <rFont val="Arial"/>
        <b val="true"/>
        <i val="false"/>
        <strike val="false"/>
        <color rgb="FFFFFFFF"/>
        <sz val="12"/>
        <u val="none"/>
      </rPr>
      <t xml:space="preserve">Nama Alat/ </t>
    </r>
    <r>
      <rPr>
        <rFont val="Arial"/>
        <b val="true"/>
        <i val="true"/>
        <strike val="false"/>
        <color rgb="FFFFFFFF"/>
        <sz val="12"/>
        <u val="none"/>
      </rPr>
      <t xml:space="preserve">Device Name</t>
    </r>
  </si>
  <si>
    <r>
      <rPr>
        <rFont val="Arial"/>
        <b val="true"/>
        <i val="false"/>
        <strike val="false"/>
        <color rgb="FFFFFFFF"/>
        <sz val="12"/>
        <u val="none"/>
      </rPr>
      <t xml:space="preserve">Merk/ </t>
    </r>
    <r>
      <rPr>
        <rFont val="Arial"/>
        <b val="true"/>
        <i val="true"/>
        <strike val="false"/>
        <color rgb="FFFFFFFF"/>
        <sz val="12"/>
        <u val="none"/>
      </rPr>
      <t xml:space="preserve">Manufacture</t>
    </r>
  </si>
  <si>
    <r>
      <rPr>
        <rFont val="Arial"/>
        <b val="true"/>
        <i val="false"/>
        <strike val="false"/>
        <color rgb="FFFFFFFF"/>
        <sz val="12"/>
        <u val="none"/>
      </rPr>
      <t xml:space="preserve">Nomor Seri/ </t>
    </r>
    <r>
      <rPr>
        <rFont val="Arial"/>
        <b val="true"/>
        <i val="true"/>
        <strike val="false"/>
        <color rgb="FFFFFFFF"/>
        <sz val="12"/>
        <u val="none"/>
      </rPr>
      <t xml:space="preserve">Serial No</t>
    </r>
  </si>
  <si>
    <r>
      <rPr>
        <rFont val="Arial"/>
        <b val="true"/>
        <i val="false"/>
        <strike val="false"/>
        <color rgb="FFFFFFFF"/>
        <sz val="12"/>
        <u val="none"/>
      </rPr>
      <t xml:space="preserve">Tertelusur/ </t>
    </r>
    <r>
      <rPr>
        <rFont val="Arial"/>
        <b val="true"/>
        <i val="true"/>
        <strike val="false"/>
        <color rgb="FFFFFFFF"/>
        <sz val="12"/>
        <u val="none"/>
      </rPr>
      <t xml:space="preserve">Traceable</t>
    </r>
  </si>
  <si>
    <t>III</t>
  </si>
  <si>
    <r>
      <rPr>
        <rFont val="Arial"/>
        <b val="true"/>
        <i val="false"/>
        <strike val="false"/>
        <color rgb="FF000000"/>
        <sz val="12"/>
        <u val="none"/>
      </rPr>
      <t xml:space="preserve">Pemeriksaan Kondisi Fisik Dan Fungsi/ </t>
    </r>
    <r>
      <rPr>
        <rFont val="Arial"/>
        <b val="true"/>
        <i val="true"/>
        <strike val="false"/>
        <color rgb="FF000000"/>
        <sz val="12"/>
        <u val="none"/>
      </rPr>
      <t xml:space="preserve">Physical and Fuctional Inspection</t>
    </r>
  </si>
  <si>
    <t xml:space="preserve">        </t>
  </si>
  <si>
    <r>
      <rPr>
        <rFont val="Arial"/>
        <b val="true"/>
        <i val="false"/>
        <strike val="false"/>
        <color rgb="FF000000"/>
        <sz val="12"/>
        <u val="none"/>
      </rPr>
      <t xml:space="preserve">Fisik/ </t>
    </r>
    <r>
      <rPr>
        <rFont val="Arial"/>
        <b val="true"/>
        <i val="true"/>
        <strike val="false"/>
        <color rgb="FF000000"/>
        <sz val="12"/>
        <u val="none"/>
      </rPr>
      <t xml:space="preserve">Physical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</si>
  <si>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Baik/ </t>
    </r>
    <r>
      <rPr>
        <rFont val="Arial"/>
        <b val="true"/>
        <i val="true"/>
        <strike val="false"/>
        <color rgb="FF000000"/>
        <sz val="12"/>
        <u val="none"/>
      </rPr>
      <t xml:space="preserve">Optimal</t>
    </r>
  </si>
  <si>
    <r>
      <rPr>
        <rFont val="Arial"/>
        <b val="false"/>
        <i val="false"/>
        <strike val="true"/>
        <color rgb="FF000000"/>
        <sz val="12"/>
        <u val="none"/>
      </rPr>
      <t xml:space="preserve">Tidak Baik/ </t>
    </r>
    <r>
      <rPr>
        <rFont val="Arial"/>
        <b val="false"/>
        <i val="true"/>
        <strike val="true"/>
        <color rgb="FF000000"/>
        <sz val="12"/>
        <u val="none"/>
      </rPr>
      <t xml:space="preserve">Suboptimal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</si>
  <si>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Fungsi/ </t>
    </r>
    <r>
      <rPr>
        <rFont val="Arial"/>
        <b val="true"/>
        <i val="true"/>
        <strike val="false"/>
        <color rgb="FF000000"/>
        <sz val="12"/>
        <u val="none"/>
      </rPr>
      <t xml:space="preserve">Functional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</si>
  <si>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IV. Metode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Method</t>
    </r>
  </si>
  <si>
    <t>Alat ini dikalibrasi menggunakan Instruksi kerja Nomor IK/DKH/302.19/Teknis/2025 yang mengacu pada buku metode Kerja Pengujian dan Kalibrasi Alat Kesehatan-Direktur Jenderal Pelayanan Kesehatan Nomor HK.02.02/D/43649/2024 KMK-MK-0123.0
This Calibration procedures of instrument strictly obey the work instruction IK/DKH/302.19/Teknis/2025, which refers to the Test and Calibration Method Handbook for Medical Devices - Ministry Of Health Republic Indonesia HK.02.02/D/43649/2024 KMK-MK-0123.0</t>
  </si>
  <si>
    <r>
      <rPr>
        <rFont val="Arial"/>
        <b val="true"/>
        <i val="false"/>
        <strike val="false"/>
        <color rgb="FF000000"/>
        <sz val="12"/>
        <u val="none"/>
      </rPr>
      <t xml:space="preserve">V. Hasil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Result</t>
    </r>
  </si>
  <si>
    <r>
      <rPr>
        <rFont val="Arial"/>
        <b val="true"/>
        <i val="false"/>
        <strike val="false"/>
        <color rgb="FF000000"/>
        <sz val="12"/>
        <u val="none"/>
      </rPr>
      <t xml:space="preserve">Keselamatan Kelistrikan/ </t>
    </r>
    <r>
      <rPr>
        <rFont val="Arial"/>
        <b val="true"/>
        <i val="true"/>
        <strike val="false"/>
        <color rgb="FF000000"/>
        <sz val="12"/>
        <u val="none"/>
      </rPr>
      <t xml:space="preserve">Electrical Safety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</si>
  <si>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Terlampir/ </t>
    </r>
    <r>
      <rPr>
        <rFont val="Arial"/>
        <b val="false"/>
        <i val="true"/>
        <strike val="false"/>
        <color rgb="FF000000"/>
        <sz val="12"/>
        <u val="none"/>
      </rPr>
      <t xml:space="preserve">Attached</t>
    </r>
  </si>
  <si>
    <r>
      <t xml:space="preserve">Akurasi Tegangan Tabung / </t>
    </r>
    <r>
      <rPr>
        <rFont val="Arial"/>
        <b val="true"/>
        <i val="true"/>
        <strike val="false"/>
        <color rgb="FF000000"/>
        <sz val="12"/>
        <u val="none"/>
      </rPr>
      <t xml:space="preserve">Tube Voltage Accuracy</t>
    </r>
  </si>
  <si>
    <r>
      <rPr>
        <rFont val="Arial"/>
        <b val="true"/>
        <i val="false"/>
        <strike val="false"/>
        <color rgb="FF000000"/>
        <sz val="12"/>
        <u val="none"/>
      </rPr>
      <t xml:space="preserve">VII.  Kesimpulan/ </t>
    </r>
    <r>
      <rPr>
        <rFont val="Arial"/>
        <b val="true"/>
        <i val="true"/>
        <strike val="false"/>
        <color rgb="FF000000"/>
        <sz val="12"/>
        <u val="none"/>
      </rPr>
      <t xml:space="preserve">Conclusion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</si>
  <si>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Berdasarkan hasil pemeriksaan dan pengukuran di atas, maka alat ini dinyatakan
</t>
    </r>
    <r>
      <rPr>
        <rFont val="Arial"/>
        <b val="false"/>
        <i val="true"/>
        <strike val="false"/>
        <color rgb="FF000000"/>
        <sz val="12"/>
        <u val="none"/>
      </rPr>
      <t xml:space="preserve">Based on the above inspection and measurement results, this equipment is declared </t>
    </r>
    <r>
      <rPr>
        <rFont val="Arial"/>
        <b val="true"/>
        <i val="true"/>
        <strike val="false"/>
        <color rgb="FF000000"/>
        <sz val="12"/>
        <u val="none"/>
      </rPr>
      <t xml:space="preserve">Unfit for Use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</si>
  <si>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Sesuai Peraturan Menteri Kesehatan Republik Indonesia. Nomor 54 Tahun 2015 Tentang Pengujian Dan Kalibrasi Alat Kesehatan 
</t>
    </r>
    <r>
      <rPr>
        <rFont val="Arial"/>
        <b val="false"/>
        <i val="true"/>
        <strike val="false"/>
        <color rgb="FF000000"/>
        <sz val="12"/>
        <u val="none"/>
      </rPr>
      <t xml:space="preserve">In accordance with the Regulation of the Minisry of Health of the Republic of Indonesia Number 54-2015 concerning Testing and Calibration of Medical Devices.
</t>
    </r>
    <r>
      <rPr>
        <rFont val="Arial"/>
        <b val="false"/>
        <i val="false"/>
        <strike val="false"/>
        <color rgb="FF000000"/>
        <sz val="12"/>
        <u val="none"/>
      </rPr>
      <t xml:space="preserve">Ketidakpastian yang diberikan dalam sertifikat ini menggunakan basis distribusi normal dengan tingkat kepercayaan 95%, dengan faktor cakupan k = 2
</t>
    </r>
    <r>
      <rPr>
        <rFont val="Arial"/>
        <b val="false"/>
        <i val="true"/>
        <strike val="false"/>
        <color rgb="FF000000"/>
        <sz val="12"/>
        <u val="none"/>
      </rPr>
      <t xml:space="preserve">The uncertainty provided in this certificate is based on a normal distribution with a confidence level of 95%, with a coverage factor of k = 2.</t>
    </r>
  </si>
  <si>
    <r>
      <rPr>
        <rFont val="Arial"/>
        <b val="true"/>
        <i val="false"/>
        <strike val="false"/>
        <color rgb="FF000000"/>
        <sz val="12"/>
        <u val="none"/>
      </rPr>
      <t xml:space="preserve">VI.</t>
    </r>
    <r>
      <rPr>
        <rFont val="Arial"/>
        <b val="true"/>
        <i val="false"/>
        <strike val="false"/>
        <color rgb="FF000000"/>
        <sz val="12"/>
        <u val="none"/>
      </rPr>
      <t xml:space="preserve">    Pengamatan Kinerja </t>
    </r>
  </si>
  <si>
    <t xml:space="preserve">        a.     Pengujian Berulang</t>
  </si>
  <si>
    <t xml:space="preserve">                Terlampir</t>
  </si>
  <si>
    <t xml:space="preserve">        b.     Pengujian penyimpangan skala nominal</t>
  </si>
  <si>
    <t>Terlampir</t>
  </si>
  <si>
    <t xml:space="preserve">        c.    Pengujian Pembebanan tak sentris</t>
  </si>
  <si>
    <t>d.    Pengujian Histeris</t>
  </si>
  <si>
    <t xml:space="preserve">                   Terlampir</t>
  </si>
  <si>
    <t>a.</t>
  </si>
  <si>
    <r>
      <rPr>
        <rFont val="Arial"/>
        <b val="true"/>
        <i val="false"/>
        <strike val="false"/>
        <color rgb="FFFFFFFF"/>
        <sz val="12"/>
        <u val="none"/>
      </rPr>
      <t xml:space="preserve">Parameter/ </t>
    </r>
    <r>
      <rPr>
        <rFont val="Arial"/>
        <b val="true"/>
        <i val="true"/>
        <strike val="false"/>
        <color rgb="FFFFFFFF"/>
        <sz val="12"/>
        <u val="none"/>
      </rPr>
      <t xml:space="preserve">Parameter</t>
    </r>
  </si>
  <si>
    <r>
      <rPr>
        <rFont val="Arial"/>
        <b val="true"/>
        <i val="false"/>
        <strike val="false"/>
        <color rgb="FFFFFFFF"/>
        <sz val="12"/>
        <u val="none"/>
      </rPr>
      <t xml:space="preserve">Hasil/ </t>
    </r>
    <r>
      <rPr>
        <rFont val="Arial"/>
        <b val="true"/>
        <i val="true"/>
        <strike val="false"/>
        <color rgb="FFFFFFFF"/>
        <sz val="12"/>
        <u val="none"/>
      </rPr>
      <t xml:space="preserve">Result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</si>
  <si>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Resistansi Pembumian Protektif/ </t>
    </r>
    <r>
      <rPr>
        <rFont val="Arial"/>
        <b val="false"/>
        <i val="true"/>
        <strike val="false"/>
        <color rgb="FF000000"/>
        <sz val="12"/>
        <u val="none"/>
      </rPr>
      <t xml:space="preserve">Protective Earth Resistance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</si>
  <si>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Arus bocor peralatan/ </t>
    </r>
    <r>
      <rPr>
        <rFont val="Arial"/>
        <b val="false"/>
        <i val="true"/>
        <strike val="false"/>
        <color rgb="FF000000"/>
        <sz val="12"/>
        <u val="none"/>
      </rPr>
      <t xml:space="preserve">Equipment Leakage Current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</si>
  <si>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Arus bocor bagian yang diaplikasikan/ </t>
    </r>
    <r>
      <rPr>
        <rFont val="Arial"/>
        <b val="false"/>
        <i val="true"/>
        <strike val="false"/>
        <color rgb="FF000000"/>
        <sz val="12"/>
        <u val="none"/>
      </rPr>
      <t xml:space="preserve">Applied Part Leakage Current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</si>
  <si>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Resistansi isolasi/</t>
    </r>
    <r>
      <rPr>
        <rFont val="Arial"/>
        <b val="false"/>
        <i val="true"/>
        <strike val="false"/>
        <color rgb="FF000000"/>
        <sz val="12"/>
        <u val="none"/>
      </rPr>
      <t xml:space="preserve"> Insulation Resistance</t>
    </r>
  </si>
  <si>
    <t>b.</t>
  </si>
  <si>
    <t>Titik Ukur / Measurement Point</t>
  </si>
  <si>
    <t>Penunjukan Standar (kV) / Reading</t>
  </si>
  <si>
    <t>Koreksi / Correction</t>
  </si>
  <si>
    <t>Ketidakpastian/ Uncertainty</t>
  </si>
  <si>
    <t>HASIL KALIBRASI</t>
  </si>
  <si>
    <t>Digital Pressure Meter</t>
  </si>
  <si>
    <t>Type</t>
  </si>
  <si>
    <t>DPM4-1G</t>
  </si>
  <si>
    <t xml:space="preserve">Tgl. Kalibrasi </t>
  </si>
  <si>
    <t>19 Maret 2024</t>
  </si>
  <si>
    <t>Ketertelusuran</t>
  </si>
  <si>
    <t>LK-110-IDN</t>
  </si>
  <si>
    <t>(BPFK)</t>
  </si>
  <si>
    <t>(PT. Kaliman)</t>
  </si>
  <si>
    <t>LK-188-IDN</t>
  </si>
  <si>
    <t>(PT. Sigma Global Med)</t>
  </si>
  <si>
    <t>Penunjukan Standar</t>
  </si>
  <si>
    <t xml:space="preserve">Koreksi </t>
  </si>
  <si>
    <t>uncert</t>
  </si>
  <si>
    <t>slope b =</t>
  </si>
  <si>
    <t>= intersept : a</t>
  </si>
  <si>
    <t>standard deviation of slope :</t>
  </si>
  <si>
    <t>= standard deviation of intercept</t>
  </si>
  <si>
    <t>Coefficient of determination : r2</t>
  </si>
  <si>
    <t>= standard error of regression</t>
  </si>
  <si>
    <t>Fisher F-statistics</t>
  </si>
  <si>
    <t>= Degree of the regression</t>
  </si>
  <si>
    <t>Sum of square due to regression</t>
  </si>
  <si>
    <t>= sum of square due to residual</t>
  </si>
  <si>
    <t>4 Desember 2023</t>
  </si>
  <si>
    <t>Live to Netral</t>
  </si>
  <si>
    <t>Netral to Earth</t>
  </si>
  <si>
    <t>Live to Earth</t>
  </si>
  <si>
    <t>FNLO9T47WVK</t>
  </si>
  <si>
    <t>17 Januari 2024</t>
  </si>
  <si>
    <t>Suhu</t>
  </si>
  <si>
    <r>
      <rPr>
        <rFont val="Calibri"/>
        <b val="false"/>
        <i val="false"/>
        <strike val="false"/>
        <color rgb="FF000000"/>
        <sz val="11"/>
        <u val="none"/>
      </rPr>
      <t xml:space="preserve">°</t>
    </r>
    <r>
      <rPr>
        <rFont val="Calibri"/>
        <b val="false"/>
        <i val="false"/>
        <strike val="false"/>
        <color rgb="FF000000"/>
        <sz val="11"/>
        <u val="none"/>
      </rPr>
      <t xml:space="preserve">C</t>
    </r>
  </si>
  <si>
    <t>Kelembaban</t>
  </si>
</sst>
</file>

<file path=xl/styles.xml><?xml version="1.0" encoding="utf-8"?>
<styleSheet xmlns="http://schemas.openxmlformats.org/spreadsheetml/2006/main" xml:space="preserve">
  <numFmts count="6">
    <numFmt numFmtId="164" formatCode="dd&quot;-&quot;mmm&quot;-&quot;yyyy"/>
    <numFmt numFmtId="165" formatCode="0.0"/>
    <numFmt numFmtId="166" formatCode="0.000"/>
    <numFmt numFmtId="167" formatCode="0.0000"/>
    <numFmt numFmtId="168" formatCode="0.00000"/>
    <numFmt numFmtId="169" formatCode="[$-421]dd\ mmmm\ yyyy"/>
  </numFmts>
  <fonts count="29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244061"/>
      <name val="Arial"/>
    </font>
    <font>
      <b val="0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366092"/>
      <name val="Arial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Noto Sans Symbols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000000"/>
      <name val="Calibri"/>
    </font>
    <font>
      <b val="0"/>
      <i val="0"/>
      <strike val="0"/>
      <u val="none"/>
      <sz val="12"/>
      <color rgb="FFFF0000"/>
      <name val="Arial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 Light"/>
    </font>
    <font>
      <b val="0"/>
      <i val="0"/>
      <strike val="0"/>
      <u val="none"/>
      <sz val="11"/>
      <color rgb="FF000000"/>
      <name val="Calibri Light"/>
    </font>
    <font>
      <b val="0"/>
      <i val="1"/>
      <strike val="0"/>
      <u val="none"/>
      <sz val="9"/>
      <color rgb="FF000000"/>
      <name val="Calibri Light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1F3864"/>
      <name val="Arial"/>
    </font>
    <font>
      <b val="0"/>
      <i val="0"/>
      <strike val="0"/>
      <u val="none"/>
      <sz val="13"/>
      <color rgb="FF000000"/>
      <name val="Times New Roman"/>
    </font>
    <font>
      <b val="1"/>
      <i val="0"/>
      <strike val="0"/>
      <u val="none"/>
      <sz val="12"/>
      <color rgb="FFFFFFFF"/>
      <name val="Arial"/>
    </font>
    <font>
      <b val="0"/>
      <i val="0"/>
      <strike val="1"/>
      <u val="none"/>
      <sz val="12"/>
      <color rgb="FF000000"/>
      <name val="Arial"/>
    </font>
    <font>
      <b val="1"/>
      <i val="0"/>
      <strike val="0"/>
      <u val="single"/>
      <sz val="12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2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FF"/>
        <bgColor rgb="FFDBE5F1"/>
      </patternFill>
    </fill>
    <fill>
      <patternFill patternType="solid">
        <fgColor rgb="FF1C4587"/>
        <bgColor rgb="FF1C4587"/>
      </patternFill>
    </fill>
    <fill>
      <patternFill patternType="solid">
        <fgColor rgb="FFFF0000"/>
        <bgColor rgb="FFFFFFFF"/>
      </patternFill>
    </fill>
    <fill>
      <patternFill patternType="solid">
        <fgColor rgb="FF2F5396"/>
        <bgColor rgb="FFDBE5F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3" borderId="1" applyFont="1" applyNumberFormat="0" applyFill="1" applyBorder="1" applyAlignment="0"/>
    <xf xfId="0" fontId="1" numFmtId="0" fillId="0" borderId="1" applyFont="1" applyNumberFormat="0" applyFill="0" applyBorder="1" applyAlignment="0"/>
    <xf xfId="0" fontId="1" numFmtId="0" fillId="3" borderId="1" applyFont="1" applyNumberFormat="0" applyFill="1" applyBorder="1" applyAlignment="0"/>
    <xf xfId="0" fontId="1" numFmtId="0" fillId="0" borderId="1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3" borderId="2" applyFont="1" applyNumberFormat="0" applyFill="1" applyBorder="1" applyAlignment="0"/>
    <xf xfId="0" fontId="1" numFmtId="0" fillId="0" borderId="2" applyFont="1" applyNumberFormat="0" applyFill="0" applyBorder="1" applyAlignment="0"/>
    <xf xfId="0" fontId="1" numFmtId="0" fillId="3" borderId="2" applyFont="1" applyNumberFormat="0" applyFill="1" applyBorder="1" applyAlignment="1">
      <alignment horizontal="left" vertical="center" textRotation="0" wrapText="false" shrinkToFit="false"/>
    </xf>
    <xf xfId="0" fontId="1" numFmtId="0" fillId="3" borderId="2" applyFont="1" applyNumberFormat="0" applyFill="1" applyBorder="1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center" textRotation="0" wrapText="false" shrinkToFit="false"/>
    </xf>
    <xf xfId="0" fontId="1" quotePrefix="1" numFmtId="0" fillId="3" borderId="2" applyFont="1" applyNumberFormat="0" applyFill="1" applyBorder="1" applyAlignment="0"/>
    <xf xfId="0" fontId="1" numFmtId="164" fillId="3" borderId="1" applyFont="1" applyNumberFormat="1" applyFill="1" applyBorder="1" applyAlignment="1">
      <alignment horizontal="left" vertical="center" textRotation="0" wrapText="false" shrinkToFit="false"/>
    </xf>
    <xf xfId="0" fontId="1" numFmtId="164" fillId="0" borderId="2" applyFont="1" applyNumberFormat="1" applyFill="0" applyBorder="1" applyAlignment="1">
      <alignment horizontal="left" vertical="bottom" textRotation="0" wrapText="false" shrinkToFit="false"/>
    </xf>
    <xf xfId="0" fontId="1" numFmtId="15" fillId="0" borderId="2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left" vertical="bottom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5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2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7" numFmtId="0" fillId="0" borderId="0" applyFont="1" applyNumberFormat="0" applyFill="0" applyBorder="0" applyAlignment="1">
      <alignment vertical="center" textRotation="0" wrapText="true" shrinkToFit="false"/>
    </xf>
    <xf xfId="0" fontId="8" numFmtId="0" fillId="0" borderId="0" applyFont="1" applyNumberFormat="0" applyFill="0" applyBorder="0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0"/>
    <xf xfId="0" fontId="7" numFmtId="49" fillId="0" borderId="0" applyFont="1" applyNumberFormat="1" applyFill="0" applyBorder="0" applyAlignment="1">
      <alignment vertical="center" textRotation="0" wrapText="true" shrinkToFit="false"/>
    </xf>
    <xf xfId="0" fontId="8" numFmtId="49" fillId="0" borderId="0" applyFont="1" applyNumberFormat="1" applyFill="0" applyBorder="0" applyAlignment="1">
      <alignment horizontal="right" vertical="bottom" textRotation="0" wrapText="true" shrinkToFit="false"/>
    </xf>
    <xf xfId="0" fontId="7" numFmtId="49" fillId="0" borderId="0" applyFont="1" applyNumberFormat="1" applyFill="0" applyBorder="0" applyAlignment="0"/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1" fillId="0" borderId="0" applyFont="1" applyNumberFormat="1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/>
    <xf xfId="0" fontId="1" numFmtId="0" fillId="0" borderId="3" applyFont="1" applyNumberFormat="0" applyFill="0" applyBorder="1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4" applyFont="1" applyNumberFormat="0" applyFill="0" applyBorder="1" applyAlignment="1">
      <alignment horizontal="center" vertical="top" textRotation="0" wrapText="true" shrinkToFit="false"/>
    </xf>
    <xf xfId="0" fontId="2" numFmtId="0" fillId="0" borderId="5" applyFont="1" applyNumberFormat="0" applyFill="0" applyBorder="1" applyAlignment="1">
      <alignment horizontal="center" vertical="top" textRotation="0" wrapText="false" shrinkToFit="false"/>
    </xf>
    <xf xfId="0" fontId="2" numFmtId="0" fillId="0" borderId="6" applyFont="1" applyNumberFormat="0" applyFill="0" applyBorder="1" applyAlignment="1">
      <alignment horizontal="center" vertical="top" textRotation="0" wrapText="true" shrinkToFit="false"/>
    </xf>
    <xf xfId="0" fontId="2" numFmtId="164" fillId="0" borderId="7" applyFont="1" applyNumberFormat="1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quotePrefix="1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11" applyFont="1" applyNumberFormat="0" applyFill="0" applyBorder="1" applyAlignment="1">
      <alignment vertical="center" textRotation="0" wrapText="false" shrinkToFit="false"/>
    </xf>
    <xf xfId="0" fontId="1" numFmtId="0" fillId="0" borderId="11" applyFont="1" applyNumberFormat="0" applyFill="0" applyBorder="1" applyAlignment="0"/>
    <xf xfId="0" fontId="2" numFmtId="0" fillId="0" borderId="11" applyFont="1" applyNumberFormat="0" applyFill="0" applyBorder="1" applyAlignment="1">
      <alignment vertical="center" textRotation="0" wrapText="false" shrinkToFit="false"/>
    </xf>
    <xf xfId="0" fontId="2" numFmtId="0" fillId="0" borderId="12" applyFont="1" applyNumberFormat="0" applyFill="0" applyBorder="1" applyAlignment="0"/>
    <xf xfId="0" fontId="1" numFmtId="0" fillId="0" borderId="13" applyFont="1" applyNumberFormat="0" applyFill="0" applyBorder="1" applyAlignment="0"/>
    <xf xfId="0" fontId="2" numFmtId="0" fillId="0" borderId="9" applyFont="1" applyNumberFormat="0" applyFill="0" applyBorder="1" applyAlignment="1">
      <alignment vertical="center" textRotation="0" wrapText="false" shrinkToFit="false"/>
    </xf>
    <xf xfId="0" fontId="1" numFmtId="0" fillId="0" borderId="12" applyFont="1" applyNumberFormat="0" applyFill="0" applyBorder="1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3" fillId="0" borderId="0" applyFont="1" applyNumberFormat="1" applyFill="0" applyBorder="0" applyAlignment="0"/>
    <xf xfId="0" fontId="0" numFmtId="0" fillId="0" borderId="0" applyFont="0" applyNumberFormat="0" applyFill="0" applyBorder="0" applyAlignment="0"/>
    <xf xfId="0" fontId="1" numFmtId="165" fillId="0" borderId="0" applyFont="1" applyNumberFormat="1" applyFill="0" applyBorder="0" applyAlignment="0"/>
    <xf xfId="0" fontId="2" numFmtId="0" fillId="3" borderId="0" applyFont="1" applyNumberFormat="0" applyFill="1" applyBorder="0" applyAlignment="0"/>
    <xf xfId="0" fontId="1" numFmtId="0" fillId="3" borderId="0" applyFont="1" applyNumberFormat="0" applyFill="1" applyBorder="0" applyAlignment="0"/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1" fillId="0" borderId="0" applyFont="1" applyNumberFormat="1" applyFill="0" applyBorder="0" applyAlignment="0"/>
    <xf xfId="0" fontId="1" numFmtId="2" fillId="0" borderId="0" applyFont="1" applyNumberFormat="1" applyFill="0" applyBorder="0" applyAlignment="0"/>
    <xf xfId="0" fontId="1" numFmtId="2" fillId="0" borderId="0" applyFont="1" applyNumberFormat="1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/>
    <xf xfId="0" fontId="3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5" borderId="3" applyFont="1" applyNumberFormat="0" applyFill="1" applyBorder="1" applyAlignment="1">
      <alignment horizontal="center" vertical="bottom" textRotation="0" wrapText="false" shrinkToFit="false"/>
    </xf>
    <xf xfId="0" fontId="3" numFmtId="0" fillId="5" borderId="3" applyFont="1" applyNumberFormat="0" applyFill="1" applyBorder="1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165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center" textRotation="0" wrapText="false" shrinkToFit="false"/>
    </xf>
    <xf xfId="0" fontId="9" numFmtId="0" fillId="6" borderId="6" applyFont="1" applyNumberFormat="0" applyFill="1" applyBorder="1" applyAlignment="1">
      <alignment horizontal="center" vertical="center" textRotation="0" wrapText="true" shrinkToFit="false"/>
    </xf>
    <xf xfId="0" fontId="9" numFmtId="0" fillId="0" borderId="0" applyFont="1" applyNumberFormat="0" applyFill="0" applyBorder="0" applyAlignment="0"/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165" fillId="0" borderId="3" applyFont="1" applyNumberFormat="1" applyFill="0" applyBorder="1" applyAlignment="1">
      <alignment horizontal="center" vertical="bottom" textRotation="0" wrapText="false" shrinkToFit="false"/>
    </xf>
    <xf xfId="0" fontId="3" numFmtId="165" fillId="7" borderId="3" applyFont="1" applyNumberFormat="1" applyFill="1" applyBorder="1" applyAlignment="0"/>
    <xf xfId="0" fontId="3" numFmtId="165" fillId="7" borderId="3" applyFont="1" applyNumberFormat="1" applyFill="1" applyBorder="1" applyAlignment="1">
      <alignment horizontal="center" vertical="bottom" textRotation="0" wrapText="false" shrinkToFit="false"/>
    </xf>
    <xf xfId="0" fontId="10" numFmtId="0" fillId="0" borderId="0" applyFont="1" applyNumberFormat="0" applyFill="0" applyBorder="0" applyAlignment="1">
      <alignment horizontal="right" vertical="bottom" textRotation="0" wrapText="false" shrinkToFit="false"/>
    </xf>
    <xf xfId="0" fontId="3" numFmtId="0" fillId="0" borderId="3" applyFont="1" applyNumberFormat="0" applyFill="0" applyBorder="1" applyAlignment="0"/>
    <xf xfId="0" fontId="10" numFmtId="0" fillId="0" borderId="0" applyFont="1" applyNumberFormat="0" applyFill="0" applyBorder="0" applyAlignment="0"/>
    <xf xfId="0" fontId="3" numFmtId="165" fillId="0" borderId="0" applyFont="1" applyNumberFormat="1" applyFill="0" applyBorder="0" applyAlignment="1">
      <alignment horizontal="center" vertical="bottom" textRotation="0" wrapText="false" shrinkToFit="false"/>
    </xf>
    <xf xfId="0" fontId="9" numFmtId="0" fillId="6" borderId="3" applyFont="1" applyNumberFormat="0" applyFill="1" applyBorder="1" applyAlignment="1">
      <alignment horizontal="center" vertical="center" textRotation="0" wrapText="true" shrinkToFit="false"/>
    </xf>
    <xf xfId="0" fontId="3" numFmtId="165" fillId="0" borderId="14" applyFont="1" applyNumberFormat="1" applyFill="0" applyBorder="1" applyAlignment="1">
      <alignment horizontal="center" vertical="bottom" textRotation="0" wrapText="false" shrinkToFit="false"/>
    </xf>
    <xf xfId="0" fontId="3" numFmtId="0" fillId="0" borderId="15" applyFont="1" applyNumberFormat="0" applyFill="0" applyBorder="1" applyAlignment="1">
      <alignment horizontal="center" vertical="bottom" textRotation="0" wrapText="false" shrinkToFit="false"/>
    </xf>
    <xf xfId="0" fontId="3" numFmtId="165" fillId="7" borderId="14" applyFont="1" applyNumberFormat="1" applyFill="1" applyBorder="1" applyAlignment="0"/>
    <xf xfId="0" fontId="3" numFmtId="165" fillId="7" borderId="14" applyFont="1" applyNumberFormat="1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9" numFmtId="0" fillId="6" borderId="3" applyFont="1" applyNumberFormat="0" applyFill="1" applyBorder="1" applyAlignment="0"/>
    <xf xfId="0" fontId="3" numFmtId="165" fillId="0" borderId="3" applyFont="1" applyNumberFormat="1" applyFill="0" applyBorder="1" applyAlignment="1">
      <alignment vertical="center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" numFmtId="0" fillId="8" borderId="0" applyFont="1" applyNumberFormat="0" applyFill="1" applyBorder="0" applyAlignment="1">
      <alignment vertical="center" textRotation="0" wrapText="false" shrinkToFit="false"/>
    </xf>
    <xf xfId="0" fontId="1" numFmtId="0" fillId="8" borderId="3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left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5" numFmtId="0" fillId="8" borderId="3" applyFont="1" applyNumberFormat="0" applyFill="1" applyBorder="1" applyAlignment="1">
      <alignment horizontal="center" vertical="center" textRotation="0" wrapText="false" shrinkToFit="false"/>
    </xf>
    <xf xfId="0" fontId="5" quotePrefix="1" numFmtId="0" fillId="8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3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2" fillId="0" borderId="0" applyFont="1" applyNumberFormat="1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166" fillId="0" borderId="0" applyFont="1" applyNumberFormat="1" applyFill="0" applyBorder="0" applyAlignment="1">
      <alignment horizontal="center" vertical="center" textRotation="0" wrapText="false" shrinkToFit="false"/>
    </xf>
    <xf xfId="0" fontId="13" numFmtId="0" fillId="0" borderId="9" applyFont="1" applyNumberFormat="0" applyFill="0" applyBorder="1" applyAlignment="1">
      <alignment horizontal="left" vertical="center" textRotation="0" wrapText="false" shrinkToFit="false"/>
    </xf>
    <xf xfId="0" fontId="13" numFmtId="0" fillId="0" borderId="16" applyFont="1" applyNumberFormat="0" applyFill="0" applyBorder="1" applyAlignment="1">
      <alignment horizontal="center" vertical="center" textRotation="0" wrapText="false" shrinkToFit="false"/>
    </xf>
    <xf xfId="0" fontId="3" numFmtId="0" fillId="0" borderId="10" applyFont="1" applyNumberFormat="0" applyFill="0" applyBorder="1" applyAlignment="0"/>
    <xf xfId="0" fontId="14" numFmtId="0" fillId="9" borderId="17" applyFont="1" applyNumberFormat="0" applyFill="1" applyBorder="1" applyAlignment="1">
      <alignment horizontal="center" vertical="center" textRotation="0" wrapText="true" shrinkToFit="false"/>
    </xf>
    <xf xfId="0" fontId="14" numFmtId="0" fillId="9" borderId="18" applyFont="1" applyNumberFormat="0" applyFill="1" applyBorder="1" applyAlignment="1">
      <alignment horizontal="center" vertical="bottom" textRotation="0" wrapText="false" shrinkToFit="false"/>
    </xf>
    <xf xfId="0" fontId="15" numFmtId="0" fillId="0" borderId="17" applyFont="1" applyNumberFormat="0" applyFill="0" applyBorder="1" applyAlignment="1">
      <alignment horizontal="center" vertical="bottom" textRotation="0" wrapText="false" shrinkToFit="false"/>
    </xf>
    <xf xfId="0" fontId="15" numFmtId="0" fillId="0" borderId="11" applyFont="1" applyNumberFormat="0" applyFill="0" applyBorder="1" applyAlignment="0"/>
    <xf xfId="0" fontId="15" numFmtId="0" fillId="0" borderId="0" applyFont="1" applyNumberFormat="0" applyFill="0" applyBorder="0" applyAlignment="0"/>
    <xf xfId="0" fontId="15" numFmtId="0" fillId="0" borderId="19" applyFont="1" applyNumberFormat="0" applyFill="0" applyBorder="1" applyAlignment="0"/>
    <xf xfId="0" fontId="16" numFmtId="0" fillId="0" borderId="0" applyFont="1" applyNumberFormat="0" applyFill="0" applyBorder="0" applyAlignment="1">
      <alignment horizontal="right" vertical="bottom" textRotation="0" wrapText="false" shrinkToFit="false"/>
    </xf>
    <xf xfId="0" fontId="15" numFmtId="0" fillId="0" borderId="3" applyFont="1" applyNumberFormat="0" applyFill="0" applyBorder="1" applyAlignment="0"/>
    <xf xfId="0" fontId="16" quotePrefix="1" numFmtId="0" fillId="0" borderId="0" applyFont="1" applyNumberFormat="0" applyFill="0" applyBorder="0" applyAlignment="0"/>
    <xf xfId="0" fontId="3" numFmtId="0" fillId="0" borderId="11" applyFont="1" applyNumberFormat="0" applyFill="0" applyBorder="1" applyAlignment="0"/>
    <xf xfId="0" fontId="3" numFmtId="0" fillId="0" borderId="19" applyFont="1" applyNumberFormat="0" applyFill="0" applyBorder="1" applyAlignment="0"/>
    <xf xfId="0" fontId="3" numFmtId="0" fillId="3" borderId="8" applyFont="1" applyNumberFormat="0" applyFill="1" applyBorder="1" applyAlignment="1">
      <alignment horizontal="center" vertical="bottom" textRotation="0" wrapText="false" shrinkToFit="false"/>
    </xf>
    <xf xfId="0" fontId="17" numFmtId="0" fillId="10" borderId="0" applyFont="1" applyNumberFormat="0" applyFill="1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0"/>
    <xf xfId="0" fontId="17" numFmtId="0" fillId="0" borderId="0" applyFont="1" applyNumberFormat="0" applyFill="0" applyBorder="0" applyAlignment="1">
      <alignment horizontal="center" vertical="bottom" textRotation="0" wrapText="false" shrinkToFit="false"/>
    </xf>
    <xf xfId="0" fontId="17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165" fillId="0" borderId="0" applyFont="1" applyNumberFormat="1" applyFill="0" applyBorder="0" applyAlignment="1">
      <alignment horizontal="center" vertical="center" textRotation="0" wrapText="true" shrinkToFit="false"/>
    </xf>
    <xf xfId="0" fontId="3" numFmtId="166" fillId="0" borderId="0" applyFont="1" applyNumberFormat="1" applyFill="0" applyBorder="0" applyAlignment="1">
      <alignment horizontal="center" vertical="center" textRotation="0" wrapText="true" shrinkToFit="false"/>
    </xf>
    <xf xfId="0" fontId="3" numFmtId="167" fillId="0" borderId="0" applyFont="1" applyNumberFormat="1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11" borderId="14" applyFont="1" applyNumberFormat="0" applyFill="1" applyBorder="1" applyAlignment="0"/>
    <xf xfId="0" fontId="9" numFmtId="0" fillId="11" borderId="14" applyFont="1" applyNumberFormat="0" applyFill="1" applyBorder="1" applyAlignment="1">
      <alignment horizontal="center" vertical="bottom" textRotation="0" wrapText="false" shrinkToFit="false"/>
    </xf>
    <xf xfId="0" fontId="9" numFmtId="0" fillId="11" borderId="3" applyFont="1" applyNumberFormat="0" applyFill="1" applyBorder="1" applyAlignment="0"/>
    <xf xfId="0" fontId="18" numFmtId="0" fillId="0" borderId="14" applyFont="1" applyNumberFormat="0" applyFill="0" applyBorder="1" applyAlignment="0"/>
    <xf xfId="0" fontId="19" numFmtId="0" fillId="0" borderId="14" applyFont="1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0"/>
    <xf xfId="0" fontId="3" numFmtId="2" fillId="0" borderId="14" applyFont="1" applyNumberFormat="1" applyFill="0" applyBorder="1" applyAlignment="0"/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3" numFmtId="2" fillId="0" borderId="3" applyFont="1" applyNumberFormat="1" applyFill="0" applyBorder="1" applyAlignment="0"/>
    <xf xfId="0" fontId="3" numFmtId="165" fillId="0" borderId="14" applyFont="1" applyNumberFormat="1" applyFill="0" applyBorder="1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0"/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3" numFmtId="2" fillId="0" borderId="2" applyFont="1" applyNumberFormat="1" applyFill="0" applyBorder="1" applyAlignment="0"/>
    <xf xfId="0" fontId="3" numFmtId="1" fillId="0" borderId="14" applyFont="1" applyNumberFormat="1" applyFill="0" applyBorder="1" applyAlignment="0"/>
    <xf xfId="0" fontId="3" numFmtId="1" fillId="0" borderId="14" applyFont="1" applyNumberFormat="1" applyFill="0" applyBorder="1" applyAlignment="1">
      <alignment horizontal="center" vertical="bottom" textRotation="0" wrapText="false" shrinkToFit="false"/>
    </xf>
    <xf xfId="0" fontId="3" numFmtId="2" fillId="0" borderId="0" applyFont="1" applyNumberFormat="1" applyFill="0" applyBorder="0" applyAlignment="0"/>
    <xf xfId="0" fontId="3" numFmtId="167" fillId="0" borderId="14" applyFont="1" applyNumberFormat="1" applyFill="0" applyBorder="1" applyAlignment="0"/>
    <xf xfId="0" fontId="1" numFmtId="2" fillId="0" borderId="3" applyFont="1" applyNumberFormat="1" applyFill="0" applyBorder="1" applyAlignment="1">
      <alignment horizontal="center" vertical="bottom" textRotation="0" wrapText="false" shrinkToFit="false"/>
    </xf>
    <xf xfId="0" fontId="20" numFmtId="0" fillId="4" borderId="3" applyFont="1" applyNumberFormat="0" applyFill="1" applyBorder="1" applyAlignment="1">
      <alignment horizontal="center" vertical="center" textRotation="0" wrapText="false" shrinkToFit="false"/>
    </xf>
    <xf xfId="0" fontId="21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12" borderId="0" applyFont="1" applyNumberFormat="0" applyFill="1" applyBorder="0" applyAlignment="1">
      <alignment horizontal="center" vertical="center" textRotation="0" wrapText="false" shrinkToFit="false"/>
    </xf>
    <xf xfId="0" fontId="1" numFmtId="0" fillId="12" borderId="0" applyFont="1" applyNumberFormat="0" applyFill="1" applyBorder="0" applyAlignment="1">
      <alignment horizontal="center" vertical="center" textRotation="0" wrapText="false" shrinkToFit="false"/>
    </xf>
    <xf xfId="0" fontId="1" numFmtId="0" fillId="12" borderId="0" applyFont="1" applyNumberFormat="0" applyFill="1" applyBorder="0" applyAlignment="1">
      <alignment horizontal="center" vertical="center" textRotation="0" wrapText="false" shrinkToFit="false"/>
    </xf>
    <xf xfId="0" fontId="15" numFmtId="165" fillId="0" borderId="15" applyFont="1" applyNumberFormat="1" applyFill="0" applyBorder="1" applyAlignment="0"/>
    <xf xfId="0" fontId="15" numFmtId="2" fillId="0" borderId="3" applyFont="1" applyNumberFormat="1" applyFill="0" applyBorder="1" applyAlignment="1">
      <alignment horizontal="center" vertical="center" textRotation="0" wrapText="false" shrinkToFit="false"/>
    </xf>
    <xf xfId="0" fontId="1" numFmtId="2" fillId="0" borderId="3" applyFont="1" applyNumberFormat="1" applyFill="0" applyBorder="1" applyAlignment="1">
      <alignment horizontal="center" vertical="center" textRotation="0" wrapText="true" shrinkToFit="false"/>
    </xf>
    <xf xfId="0" fontId="3" numFmtId="166" fillId="0" borderId="14" applyFont="1" applyNumberFormat="1" applyFill="0" applyBorder="1" applyAlignment="0"/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1" numFmtId="0" fillId="0" borderId="14" applyFont="1" applyNumberFormat="0" applyFill="0" applyBorder="1" applyAlignment="1">
      <alignment horizontal="center" vertical="center" textRotation="0" wrapText="false" shrinkToFit="false"/>
    </xf>
    <xf xfId="0" fontId="1" numFmtId="0" fillId="8" borderId="3" applyFont="1" applyNumberFormat="0" applyFill="1" applyBorder="1" applyAlignment="1">
      <alignment vertical="center" textRotation="0" wrapText="false" shrinkToFit="false"/>
    </xf>
    <xf xfId="0" fontId="2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3" applyFont="1" applyNumberFormat="0" applyFill="0" applyBorder="1" applyAlignment="1">
      <alignment horizontal="right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0"/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right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23" numFmtId="0" fillId="0" borderId="3" applyFont="1" applyNumberFormat="0" applyFill="0" applyBorder="1" applyAlignment="1">
      <alignment horizontal="center" vertical="center" textRotation="0" wrapText="false" shrinkToFit="false"/>
    </xf>
    <xf xfId="0" fontId="3" numFmtId="0" fillId="0" borderId="10" applyFont="1" applyNumberFormat="0" applyFill="0" applyBorder="1" applyAlignment="0"/>
    <xf xfId="0" fontId="3" numFmtId="0" fillId="12" borderId="8" applyFont="1" applyNumberFormat="0" applyFill="1" applyBorder="1" applyAlignment="1">
      <alignment horizontal="center" vertical="bottom" textRotation="0" wrapText="false" shrinkToFit="false"/>
    </xf>
    <xf xfId="0" fontId="15" numFmtId="2" fillId="10" borderId="14" applyFont="1" applyNumberFormat="1" applyFill="1" applyBorder="1" applyAlignment="1">
      <alignment horizontal="center" vertical="bottom" textRotation="0" wrapText="false" shrinkToFit="false"/>
    </xf>
    <xf xfId="0" fontId="15" numFmtId="0" fillId="0" borderId="15" applyFont="1" applyNumberFormat="0" applyFill="0" applyBorder="1" applyAlignment="0"/>
    <xf xfId="0" fontId="15" numFmtId="2" fillId="0" borderId="14" applyFont="1" applyNumberFormat="1" applyFill="0" applyBorder="1" applyAlignment="1">
      <alignment horizontal="center" vertical="bottom" textRotation="0" wrapText="false" shrinkToFit="false"/>
    </xf>
    <xf xfId="0" fontId="15" numFmtId="0" fillId="10" borderId="20" applyFont="1" applyNumberFormat="0" applyFill="1" applyBorder="1" applyAlignment="1">
      <alignment vertical="center" textRotation="0" wrapText="false" shrinkToFit="false"/>
    </xf>
    <xf xfId="0" fontId="3" numFmtId="0" fillId="0" borderId="11" applyFont="1" applyNumberFormat="0" applyFill="0" applyBorder="1" applyAlignment="0"/>
    <xf xfId="0" fontId="3" numFmtId="0" fillId="0" borderId="19" applyFont="1" applyNumberFormat="0" applyFill="0" applyBorder="1" applyAlignment="0"/>
    <xf xfId="0" fontId="13" numFmtId="0" fillId="0" borderId="11" applyFont="1" applyNumberFormat="0" applyFill="0" applyBorder="1" applyAlignment="1">
      <alignment horizontal="left" vertical="center" textRotation="0" wrapText="false" shrinkToFit="false"/>
    </xf>
    <xf xfId="0" fontId="13" numFmtId="0" fillId="0" borderId="1" applyFont="1" applyNumberFormat="0" applyFill="0" applyBorder="1" applyAlignment="1">
      <alignment horizontal="center" vertical="center" textRotation="0" wrapText="false" shrinkToFit="false"/>
    </xf>
    <xf xfId="0" fontId="14" numFmtId="0" fillId="9" borderId="21" applyFont="1" applyNumberFormat="0" applyFill="1" applyBorder="1" applyAlignment="1">
      <alignment horizontal="center" vertical="bottom" textRotation="0" wrapText="false" shrinkToFit="false"/>
    </xf>
    <xf xfId="0" fontId="15" numFmtId="166" fillId="10" borderId="14" applyFont="1" applyNumberFormat="1" applyFill="1" applyBorder="1" applyAlignment="1">
      <alignment horizontal="center" vertical="bottom" textRotation="0" wrapText="false" shrinkToFit="false"/>
    </xf>
    <xf xfId="0" fontId="15" numFmtId="165" fillId="10" borderId="14" applyFont="1" applyNumberFormat="1" applyFill="1" applyBorder="1" applyAlignment="1">
      <alignment horizontal="center" vertical="bottom" textRotation="0" wrapText="false" shrinkToFit="false"/>
    </xf>
    <xf xfId="0" fontId="15" numFmtId="166" fillId="0" borderId="14" applyFont="1" applyNumberFormat="1" applyFill="0" applyBorder="1" applyAlignment="1">
      <alignment horizontal="center" vertical="bottom" textRotation="0" wrapText="false" shrinkToFit="false"/>
    </xf>
    <xf xfId="0" fontId="16" numFmtId="0" fillId="0" borderId="0" applyFont="1" applyNumberFormat="0" applyFill="0" applyBorder="0" applyAlignment="0"/>
    <xf xfId="0" fontId="13" numFmtId="0" fillId="0" borderId="11" applyFont="1" applyNumberFormat="0" applyFill="0" applyBorder="1" applyAlignment="0"/>
    <xf xfId="0" fontId="15" numFmtId="168" fillId="0" borderId="3" applyFont="1" applyNumberFormat="1" applyFill="0" applyBorder="1" applyAlignment="0"/>
    <xf xfId="0" fontId="1" numFmtId="0" fillId="3" borderId="3" applyFont="1" applyNumberFormat="0" applyFill="1" applyBorder="1" applyAlignment="1">
      <alignment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20" numFmtId="0" fillId="0" borderId="3" applyFont="1" applyNumberFormat="0" applyFill="0" applyBorder="1" applyAlignment="1">
      <alignment horizontal="center" vertical="center" textRotation="0" wrapText="false" shrinkToFit="false"/>
    </xf>
    <xf xfId="0" fontId="3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165" fillId="0" borderId="3" applyFont="1" applyNumberFormat="1" applyFill="0" applyBorder="1" applyAlignment="1">
      <alignment horizontal="center" vertical="center" textRotation="0" wrapText="false" shrinkToFit="false"/>
    </xf>
    <xf xfId="0" fontId="15" numFmtId="2" fillId="10" borderId="14" applyFont="1" applyNumberFormat="1" applyFill="1" applyBorder="1" applyAlignment="1">
      <alignment horizontal="center" vertical="bottom" textRotation="0" wrapText="false" shrinkToFit="false"/>
    </xf>
    <xf xfId="0" fontId="20" numFmtId="0" fillId="13" borderId="3" applyFont="1" applyNumberFormat="0" applyFill="1" applyBorder="1" applyAlignment="1">
      <alignment horizontal="center" vertical="center" textRotation="0" wrapText="false" shrinkToFit="false"/>
    </xf>
    <xf xfId="0" fontId="1" numFmtId="2" fillId="0" borderId="3" applyFont="1" applyNumberFormat="1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4" fillId="0" borderId="0" applyFont="1" applyNumberFormat="1" applyFill="0" applyBorder="0" applyAlignment="1">
      <alignment horizontal="center" vertical="bottom" textRotation="0" wrapText="false" shrinkToFit="false"/>
    </xf>
    <xf xfId="0" fontId="3" numFmtId="14" fillId="0" borderId="0" applyFont="1" applyNumberFormat="1" applyFill="0" applyBorder="0" applyAlignment="0"/>
    <xf xfId="0" fontId="3" numFmtId="0" fillId="3" borderId="0" applyFont="1" applyNumberFormat="0" applyFill="1" applyBorder="0" applyAlignment="0"/>
    <xf xfId="0" fontId="5" numFmtId="0" fillId="0" borderId="0" applyFont="1" applyNumberFormat="0" applyFill="0" applyBorder="0" applyAlignment="0"/>
    <xf xfId="0" fontId="1" numFmtId="0" fillId="3" borderId="1" applyFont="1" applyNumberFormat="0" applyFill="1" applyBorder="1" applyAlignment="0"/>
    <xf xfId="0" fontId="24" numFmtId="0" fillId="14" borderId="3" applyFont="1" applyNumberFormat="0" applyFill="1" applyBorder="1" applyAlignment="1">
      <alignment horizontal="center" vertical="bottom" textRotation="0" wrapText="true" shrinkToFit="false"/>
    </xf>
    <xf xfId="0" fontId="24" numFmtId="0" fillId="14" borderId="15" applyFont="1" applyNumberFormat="0" applyFill="1" applyBorder="1" applyAlignment="1">
      <alignment horizontal="center" vertical="bottom" textRotation="0" wrapText="true" shrinkToFit="false"/>
    </xf>
    <xf xfId="0" fontId="24" numFmtId="0" fillId="14" borderId="3" applyFont="1" applyNumberFormat="0" applyFill="1" applyBorder="1" applyAlignment="1">
      <alignment horizontal="center" vertical="center" textRotation="0" wrapText="true" shrinkToFit="false"/>
    </xf>
    <xf xfId="0" fontId="24" numFmtId="0" fillId="14" borderId="15" applyFont="1" applyNumberFormat="0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22" applyFont="1" applyNumberFormat="0" applyFill="0" applyBorder="1" applyAlignment="1">
      <alignment horizontal="center" vertical="center" textRotation="0" wrapText="true" shrinkToFit="false"/>
    </xf>
    <xf xfId="0" fontId="25" numFmtId="0" fillId="0" borderId="15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0" fillId="0" borderId="23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0"/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left" vertical="center" textRotation="0" wrapText="true" shrinkToFit="false"/>
    </xf>
    <xf xfId="0" fontId="3" numFmtId="0" fillId="0" borderId="3" applyFont="1" applyNumberFormat="0" applyFill="0" applyBorder="1" applyAlignment="0"/>
    <xf xfId="0" fontId="1" numFmtId="0" fillId="0" borderId="14" applyFont="1" applyNumberFormat="0" applyFill="0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0" fillId="0" borderId="15" applyFont="1" applyNumberFormat="0" applyFill="0" applyBorder="1" applyAlignment="1">
      <alignment horizontal="center" vertical="center" textRotation="0" wrapText="true" shrinkToFit="false"/>
    </xf>
    <xf xfId="0" fontId="1" numFmtId="0" fillId="0" borderId="14" applyFont="1" applyNumberFormat="0" applyFill="0" applyBorder="1" applyAlignment="1">
      <alignment horizontal="left" vertical="center" textRotation="0" wrapText="true" shrinkToFit="false"/>
    </xf>
    <xf xfId="0" fontId="1" numFmtId="0" fillId="0" borderId="15" applyFont="1" applyNumberFormat="0" applyFill="0" applyBorder="1" applyAlignment="1">
      <alignment horizontal="left" vertical="center" textRotation="0" wrapText="true" shrinkToFit="false"/>
    </xf>
    <xf xfId="0" fontId="20" numFmtId="0" fillId="4" borderId="4" applyFont="1" applyNumberFormat="0" applyFill="1" applyBorder="1" applyAlignment="1">
      <alignment horizontal="center" vertical="center" textRotation="0" wrapText="true" shrinkToFit="false"/>
    </xf>
    <xf xfId="0" fontId="20" numFmtId="0" fillId="4" borderId="6" applyFont="1" applyNumberFormat="0" applyFill="1" applyBorder="1" applyAlignment="1">
      <alignment horizontal="center" vertical="center" textRotation="0" wrapText="true" shrinkToFit="false"/>
    </xf>
    <xf xfId="0" fontId="20" numFmtId="0" fillId="4" borderId="14" applyFont="1" applyNumberFormat="0" applyFill="1" applyBorder="1" applyAlignment="1">
      <alignment horizontal="center" vertical="center" textRotation="0" wrapText="false" shrinkToFit="false"/>
    </xf>
    <xf xfId="0" fontId="20" numFmtId="0" fillId="4" borderId="2" applyFont="1" applyNumberFormat="0" applyFill="1" applyBorder="1" applyAlignment="1">
      <alignment horizontal="center" vertical="center" textRotation="0" wrapText="false" shrinkToFit="false"/>
    </xf>
    <xf xfId="0" fontId="20" numFmtId="0" fillId="4" borderId="15" applyFont="1" applyNumberFormat="0" applyFill="1" applyBorder="1" applyAlignment="1">
      <alignment horizontal="center" vertical="center" textRotation="0" wrapText="false" shrinkToFit="false"/>
    </xf>
    <xf xfId="0" fontId="20" numFmtId="0" fillId="4" borderId="4" applyFont="1" applyNumberFormat="0" applyFill="1" applyBorder="1" applyAlignment="1">
      <alignment horizontal="center" vertical="center" textRotation="0" wrapText="false" shrinkToFit="false"/>
    </xf>
    <xf xfId="0" fontId="20" numFmtId="0" fillId="4" borderId="6" applyFont="1" applyNumberFormat="0" applyFill="1" applyBorder="1" applyAlignment="1">
      <alignment horizontal="center" vertical="center" textRotation="0" wrapText="false" shrinkToFit="false"/>
    </xf>
    <xf xfId="0" fontId="21" numFmtId="0" fillId="0" borderId="4" applyFont="1" applyNumberFormat="0" applyFill="0" applyBorder="1" applyAlignment="1">
      <alignment horizontal="center" vertical="center" textRotation="0" wrapText="false" shrinkToFit="false"/>
    </xf>
    <xf xfId="0" fontId="21" numFmtId="0" fillId="0" borderId="24" applyFont="1" applyNumberFormat="0" applyFill="0" applyBorder="1" applyAlignment="1">
      <alignment horizontal="center" vertical="center" textRotation="0" wrapText="false" shrinkToFit="false"/>
    </xf>
    <xf xfId="0" fontId="21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19" applyFont="1" applyNumberFormat="0" applyFill="0" applyBorder="1" applyAlignment="1">
      <alignment horizontal="left" vertical="center" textRotation="0" wrapText="tru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2" numFmtId="0" fillId="0" borderId="26" applyFont="1" applyNumberFormat="0" applyFill="0" applyBorder="1" applyAlignment="1">
      <alignment horizontal="center" vertical="center" textRotation="0" wrapText="false" shrinkToFit="false"/>
    </xf>
    <xf xfId="0" fontId="2" numFmtId="0" fillId="0" borderId="25" applyFont="1" applyNumberFormat="0" applyFill="0" applyBorder="1" applyAlignment="1">
      <alignment horizontal="left" vertical="top" textRotation="0" wrapText="true" shrinkToFit="false"/>
    </xf>
    <xf xfId="0" fontId="2" numFmtId="0" fillId="0" borderId="26" applyFont="1" applyNumberFormat="0" applyFill="0" applyBorder="1" applyAlignment="1">
      <alignment horizontal="left" vertical="top" textRotation="0" wrapText="true" shrinkToFit="false"/>
    </xf>
    <xf xfId="0" fontId="2" numFmtId="0" fillId="0" borderId="25" applyFont="1" applyNumberFormat="0" applyFill="0" applyBorder="1" applyAlignment="1">
      <alignment horizontal="center" vertical="center" textRotation="0" wrapText="true" shrinkToFit="false"/>
    </xf>
    <xf xfId="0" fontId="2" numFmtId="0" fillId="0" borderId="26" applyFont="1" applyNumberFormat="0" applyFill="0" applyBorder="1" applyAlignment="1">
      <alignment horizontal="center" vertical="center" textRotation="0" wrapText="true" shrinkToFit="false"/>
    </xf>
    <xf xfId="0" fontId="2" numFmtId="0" fillId="0" borderId="25" applyFont="1" applyNumberFormat="0" applyFill="0" applyBorder="1" applyAlignment="1">
      <alignment horizontal="center" vertical="bottom" textRotation="0" wrapText="false" shrinkToFit="false"/>
    </xf>
    <xf xfId="0" fontId="2" numFmtId="0" fillId="0" borderId="26" applyFont="1" applyNumberFormat="0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27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1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false" shrinkToFit="false"/>
    </xf>
    <xf xfId="0" fontId="1" numFmtId="0" fillId="0" borderId="19" applyFont="1" applyNumberFormat="0" applyFill="0" applyBorder="1" applyAlignment="1">
      <alignment horizontal="left" vertical="center" textRotation="0" wrapText="false" shrinkToFit="false"/>
    </xf>
    <xf xfId="0" fontId="1" numFmtId="0" fillId="0" borderId="12" applyFont="1" applyNumberFormat="0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1">
      <alignment horizontal="left" vertical="center" textRotation="0" wrapText="false" shrinkToFit="false"/>
    </xf>
    <xf xfId="0" fontId="2" numFmtId="0" fillId="0" borderId="11" applyFont="1" applyNumberFormat="0" applyFill="0" applyBorder="1" applyAlignment="1">
      <alignment horizontal="left" vertical="center" textRotation="0" wrapText="false" shrinkToFit="false"/>
    </xf>
    <xf xfId="0" fontId="2" numFmtId="0" fillId="0" borderId="19" applyFont="1" applyNumberFormat="0" applyFill="0" applyBorder="1" applyAlignment="1">
      <alignment horizontal="left" vertical="center" textRotation="0" wrapText="fals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2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false" shrinkToFit="false"/>
    </xf>
    <xf xfId="0" fontId="2" numFmtId="0" fillId="0" borderId="27" applyFont="1" applyNumberFormat="0" applyFill="0" applyBorder="1" applyAlignment="1">
      <alignment horizontal="lef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24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2" numFmtId="0" fillId="4" borderId="14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15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8" borderId="4" applyFont="1" applyNumberFormat="0" applyFill="1" applyBorder="1" applyAlignment="1">
      <alignment horizontal="center" vertical="center" textRotation="0" wrapText="false" shrinkToFit="false"/>
    </xf>
    <xf xfId="0" fontId="1" numFmtId="0" fillId="8" borderId="24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10" borderId="3" applyFont="1" applyNumberFormat="0" applyFill="1" applyBorder="1" applyAlignment="1">
      <alignment horizontal="center" vertical="center" textRotation="0" wrapText="false" shrinkToFit="false"/>
    </xf>
    <xf xfId="0" fontId="1" numFmtId="0" fillId="15" borderId="3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8" borderId="3" applyFont="1" applyNumberFormat="0" applyFill="1" applyBorder="1" applyAlignment="1">
      <alignment horizontal="center" vertical="center" textRotation="0" wrapText="false" shrinkToFit="false"/>
    </xf>
    <xf xfId="0" fontId="2" numFmtId="0" fillId="4" borderId="29" applyFont="1" applyNumberFormat="0" applyFill="1" applyBorder="1" applyAlignment="1">
      <alignment horizontal="center" vertical="center" textRotation="0" wrapText="true" shrinkToFit="false"/>
    </xf>
    <xf xfId="0" fontId="2" numFmtId="0" fillId="4" borderId="30" applyFont="1" applyNumberFormat="0" applyFill="1" applyBorder="1" applyAlignment="1">
      <alignment horizontal="center" vertical="center" textRotation="0" wrapText="true" shrinkToFit="false"/>
    </xf>
    <xf xfId="0" fontId="7" numFmtId="0" fillId="8" borderId="4" applyFont="1" applyNumberFormat="0" applyFill="1" applyBorder="1" applyAlignment="1">
      <alignment horizontal="center" vertical="center" textRotation="0" wrapText="false" shrinkToFit="false"/>
    </xf>
    <xf xfId="0" fontId="7" numFmtId="0" fillId="8" borderId="24" applyFont="1" applyNumberFormat="0" applyFill="1" applyBorder="1" applyAlignment="1">
      <alignment horizontal="center" vertical="center" textRotation="0" wrapText="false" shrinkToFit="false"/>
    </xf>
    <xf xfId="0" fontId="7" numFmtId="0" fillId="8" borderId="6" applyFont="1" applyNumberFormat="0" applyFill="1" applyBorder="1" applyAlignment="1">
      <alignment horizontal="center" vertical="center" textRotation="0" wrapText="false" shrinkToFit="false"/>
    </xf>
    <xf xfId="0" fontId="20" numFmtId="0" fillId="4" borderId="3" applyFont="1" applyNumberFormat="0" applyFill="1" applyBorder="1" applyAlignment="1">
      <alignment horizontal="center" vertical="center" textRotation="0" wrapText="true" shrinkToFit="false"/>
    </xf>
    <xf xfId="0" fontId="1" numFmtId="2" fillId="0" borderId="4" applyFont="1" applyNumberFormat="1" applyFill="0" applyBorder="1" applyAlignment="1">
      <alignment horizontal="center" vertical="center" textRotation="0" wrapText="true" shrinkToFit="false"/>
    </xf>
    <xf xfId="0" fontId="1" numFmtId="2" fillId="0" borderId="24" applyFont="1" applyNumberFormat="1" applyFill="0" applyBorder="1" applyAlignment="1">
      <alignment horizontal="center" vertical="center" textRotation="0" wrapText="true" shrinkToFit="false"/>
    </xf>
    <xf xfId="0" fontId="1" numFmtId="2" fillId="0" borderId="6" applyFont="1" applyNumberFormat="1" applyFill="0" applyBorder="1" applyAlignment="1">
      <alignment horizontal="center" vertical="center" textRotation="0" wrapText="true" shrinkToFit="false"/>
    </xf>
    <xf xfId="0" fontId="17" numFmtId="0" fillId="10" borderId="0" applyFont="1" applyNumberFormat="0" applyFill="1" applyBorder="0" applyAlignment="1">
      <alignment horizontal="center" vertical="bottom" textRotation="0" wrapText="false" shrinkToFit="false"/>
    </xf>
    <xf xfId="0" fontId="26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1" numFmtId="1" fillId="0" borderId="0" applyFont="1" applyNumberFormat="1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0"/>
    <xf xfId="0" fontId="1" numFmtId="2" fillId="0" borderId="0" applyFont="1" applyNumberFormat="1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3" borderId="0" applyFont="1" applyNumberFormat="0" applyFill="1" applyBorder="0" applyAlignment="0"/>
    <xf xfId="0" fontId="2" numFmtId="0" fillId="0" borderId="0" applyFont="1" applyNumberFormat="0" applyFill="0" applyBorder="0" applyAlignment="1">
      <alignment vertical="center" textRotation="0" wrapText="true" shrinkToFit="false"/>
    </xf>
    <xf xfId="0" fontId="24" numFmtId="0" fillId="14" borderId="2" applyFont="1" applyNumberFormat="0" applyFill="1" applyBorder="1" applyAlignment="1">
      <alignment horizontal="center" vertical="bottom" textRotation="0" wrapText="true" shrinkToFit="false"/>
    </xf>
    <xf xfId="0" fontId="3" numFmtId="0" fillId="0" borderId="15" applyFont="1" applyNumberFormat="0" applyFill="0" applyBorder="1" applyAlignment="0"/>
    <xf xfId="0" fontId="24" numFmtId="0" fillId="14" borderId="3" applyFont="1" applyNumberFormat="0" applyFill="1" applyBorder="1" applyAlignment="1">
      <alignment horizontal="center" vertical="bottom" textRotation="0" wrapText="true" shrinkToFit="false"/>
    </xf>
    <xf xfId="0" fontId="1" numFmtId="2" fillId="0" borderId="3" applyFont="1" applyNumberFormat="1" applyFill="0" applyBorder="1" applyAlignment="1">
      <alignment horizontal="center" vertical="center" textRotation="0" wrapText="false" shrinkToFit="false"/>
    </xf>
    <xf xfId="0" fontId="27" numFmtId="0" fillId="16" borderId="3" applyFont="1" applyNumberFormat="0" applyFill="1" applyBorder="1" applyAlignment="1">
      <alignment horizontal="center" vertical="center" textRotation="0" wrapText="false" shrinkToFit="false"/>
    </xf>
    <xf xfId="0" fontId="2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0"/>
    <xf xfId="0" fontId="3" numFmtId="169" fillId="0" borderId="0" applyFont="1" applyNumberFormat="1" applyFill="0" applyBorder="0" applyAlignment="1">
      <alignment horizontal="left" vertical="bottom" textRotation="0" wrapText="false" shrinkToFit="false"/>
    </xf>
    <xf xfId="0" fontId="14" numFmtId="0" fillId="9" borderId="3" applyFont="1" applyNumberFormat="0" applyFill="1" applyBorder="1" applyAlignment="1">
      <alignment horizontal="center" vertical="center" textRotation="0" wrapText="true" shrinkToFit="false"/>
    </xf>
    <xf xfId="0" fontId="9" numFmtId="0" fillId="6" borderId="14" applyFont="1" applyNumberFormat="0" applyFill="1" applyBorder="1" applyAlignment="1">
      <alignment horizontal="center" vertical="center" textRotation="0" wrapText="true" shrinkToFit="false"/>
    </xf>
    <xf xfId="0" fontId="3" numFmtId="0" fillId="0" borderId="15" applyFont="1" applyNumberFormat="0" applyFill="0" applyBorder="1" applyAlignment="0"/>
    <xf xfId="0" fontId="3" numFmtId="0" fillId="0" borderId="2" applyFont="1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4588b517f5280a5ae2786439cd39d69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4588b517f5280a5ae2786439cd39d69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4588b517f5280a5ae2786439cd39d69.jpg"/></Relationship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3"/>
  <sheetViews>
    <sheetView tabSelected="0" workbookViewId="0" showGridLines="true" showRowColHeaders="1">
      <selection activeCell="A4" sqref="A4"/>
    </sheetView>
  </sheetViews>
  <sheetFormatPr defaultRowHeight="14.4" outlineLevelRow="0" outlineLevelCol="0"/>
  <cols>
    <col min="1" max="1" width="4.90625" customWidth="true" style="0"/>
  </cols>
  <sheetData>
    <row r="1" spans="1:2">
      <c r="A1" t="s">
        <v>0</v>
      </c>
      <c r="B1" s="68"/>
    </row>
    <row r="2" spans="1:2">
      <c r="A2" t="s">
        <v>1</v>
      </c>
      <c r="B2" s="68"/>
    </row>
    <row r="3" spans="1:2">
      <c r="A3" t="s">
        <v>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9"/>
  <sheetViews>
    <sheetView tabSelected="0" workbookViewId="0" showGridLines="true" showRowColHeaders="1" topLeftCell="A25">
      <selection activeCell="C45" sqref="C45"/>
    </sheetView>
  </sheetViews>
  <sheetFormatPr customHeight="true" defaultRowHeight="15" defaultColWidth="14.453125" outlineLevelRow="0" outlineLevelCol="0"/>
  <cols>
    <col min="1" max="1" width="10.08984375" customWidth="true" style="78"/>
    <col min="2" max="2" width="10.08984375" customWidth="true" style="78"/>
    <col min="3" max="3" width="10.08984375" customWidth="true" style="78"/>
    <col min="4" max="4" width="10.08984375" customWidth="true" style="78"/>
    <col min="5" max="5" width="10.81640625" customWidth="true" style="78"/>
    <col min="6" max="6" width="10.08984375" customWidth="true" style="78"/>
    <col min="7" max="7" width="10.08984375" customWidth="true" style="78"/>
    <col min="8" max="8" width="10.08984375" customWidth="true" style="78"/>
    <col min="9" max="9" width="10.08984375" customWidth="true" style="78"/>
    <col min="10" max="10" width="10.08984375" customWidth="true" style="78"/>
    <col min="11" max="11" width="10.08984375" customWidth="true" style="78"/>
    <col min="12" max="12" width="10.08984375" customWidth="true" style="78"/>
    <col min="13" max="13" width="10.08984375" customWidth="true" style="78"/>
    <col min="14" max="14" width="10.08984375" customWidth="true" style="78"/>
    <col min="15" max="15" width="14.453125" style="78"/>
  </cols>
  <sheetData>
    <row r="1" spans="1:15" customHeight="1" ht="14.25">
      <c r="A1" s="331" t="s">
        <v>298</v>
      </c>
      <c r="B1" s="332"/>
      <c r="C1" s="332"/>
      <c r="D1" s="332"/>
      <c r="E1" s="332"/>
      <c r="F1" s="332"/>
      <c r="G1" s="332"/>
      <c r="H1" s="79"/>
      <c r="I1" s="79"/>
    </row>
    <row r="2" spans="1:15" customHeight="1" ht="14.25">
      <c r="A2" s="79"/>
      <c r="B2" s="79"/>
      <c r="C2" s="79"/>
      <c r="D2" s="79"/>
      <c r="E2" s="79"/>
      <c r="F2" s="79"/>
      <c r="G2" s="79"/>
      <c r="H2" s="79"/>
      <c r="I2" s="79"/>
    </row>
    <row r="3" spans="1:15" customHeight="1" ht="14.25">
      <c r="A3" s="79"/>
      <c r="B3" s="79"/>
      <c r="C3" s="79"/>
      <c r="D3" s="79"/>
      <c r="E3" s="79"/>
      <c r="F3" s="79"/>
      <c r="G3" s="79"/>
      <c r="H3" s="79"/>
      <c r="I3" s="79"/>
    </row>
    <row r="4" spans="1:15" customHeight="1" ht="14.25">
      <c r="A4" s="79" t="s">
        <v>122</v>
      </c>
      <c r="B4" s="79"/>
      <c r="C4" s="79"/>
      <c r="D4" s="79" t="s">
        <v>222</v>
      </c>
      <c r="E4" s="80" t="s">
        <v>132</v>
      </c>
      <c r="F4" s="79"/>
      <c r="G4" s="79"/>
      <c r="H4" s="79"/>
      <c r="I4" s="79"/>
    </row>
    <row r="5" spans="1:15" customHeight="1" ht="14.25">
      <c r="A5" s="79" t="s">
        <v>101</v>
      </c>
      <c r="B5" s="79"/>
      <c r="C5" s="79"/>
      <c r="D5" s="79" t="s">
        <v>222</v>
      </c>
      <c r="E5" s="80" t="s">
        <v>137</v>
      </c>
      <c r="F5" s="79"/>
      <c r="G5" s="79"/>
      <c r="H5" s="79"/>
      <c r="I5" s="79"/>
    </row>
    <row r="6" spans="1:15" customHeight="1" ht="14.25">
      <c r="A6" s="79" t="s">
        <v>300</v>
      </c>
      <c r="B6" s="79"/>
      <c r="C6" s="79"/>
      <c r="D6" s="79" t="s">
        <v>222</v>
      </c>
      <c r="E6" s="81" t="s">
        <v>134</v>
      </c>
      <c r="F6" s="79"/>
      <c r="G6" s="79"/>
      <c r="H6" s="79"/>
      <c r="I6" s="79"/>
    </row>
    <row r="7" spans="1:15" customHeight="1" ht="14.25">
      <c r="A7" s="79" t="s">
        <v>109</v>
      </c>
      <c r="B7" s="79"/>
      <c r="C7" s="79"/>
      <c r="D7" s="79" t="s">
        <v>222</v>
      </c>
      <c r="E7" s="80">
        <v>5977047</v>
      </c>
      <c r="F7" s="79"/>
      <c r="G7" s="79"/>
      <c r="H7" s="79"/>
      <c r="I7" s="79"/>
    </row>
    <row r="8" spans="1:15" customHeight="1" ht="14.25">
      <c r="A8" s="79" t="s">
        <v>302</v>
      </c>
      <c r="B8" s="79"/>
      <c r="C8" s="79"/>
      <c r="D8" s="79" t="s">
        <v>222</v>
      </c>
      <c r="E8" s="333" t="s">
        <v>323</v>
      </c>
      <c r="F8" s="332"/>
      <c r="G8" s="79"/>
      <c r="H8" s="79"/>
      <c r="I8" s="79"/>
    </row>
    <row r="9" spans="1:15" customHeight="1" ht="14.25">
      <c r="A9" s="79" t="s">
        <v>304</v>
      </c>
      <c r="B9" s="79"/>
      <c r="C9" s="79" t="s">
        <v>222</v>
      </c>
      <c r="D9" s="82">
        <v>2</v>
      </c>
      <c r="E9" s="83" t="str">
        <f>E12</f>
        <v>LK-032-IDN</v>
      </c>
      <c r="F9" s="79"/>
      <c r="G9" s="79"/>
      <c r="H9" s="79"/>
      <c r="I9" s="79"/>
    </row>
    <row r="10" spans="1:15" customHeight="1" ht="14.25">
      <c r="A10" s="79"/>
      <c r="B10" s="79"/>
      <c r="C10" s="79"/>
      <c r="D10" s="84"/>
      <c r="E10" s="79"/>
      <c r="F10" s="79"/>
      <c r="G10" s="79"/>
      <c r="H10" s="79"/>
      <c r="I10" s="79"/>
    </row>
    <row r="11" spans="1:15" customHeight="1" ht="14.25">
      <c r="A11" s="79"/>
      <c r="B11" s="79"/>
      <c r="C11" s="79"/>
      <c r="D11" s="84">
        <v>1</v>
      </c>
      <c r="E11" s="79" t="s">
        <v>305</v>
      </c>
      <c r="F11" s="79"/>
      <c r="G11" s="79" t="s">
        <v>306</v>
      </c>
      <c r="H11" s="79"/>
      <c r="I11" s="79"/>
    </row>
    <row r="12" spans="1:15" customHeight="1" ht="14.25">
      <c r="A12" s="79"/>
      <c r="B12" s="79"/>
      <c r="C12" s="79"/>
      <c r="D12" s="84">
        <v>2</v>
      </c>
      <c r="E12" s="79" t="s">
        <v>135</v>
      </c>
      <c r="F12" s="79"/>
      <c r="G12" s="79" t="s">
        <v>307</v>
      </c>
      <c r="H12" s="79"/>
      <c r="I12" s="79"/>
    </row>
    <row r="13" spans="1:15" customHeight="1" ht="14.25">
      <c r="A13" s="79"/>
      <c r="B13" s="79"/>
      <c r="C13" s="79"/>
      <c r="D13" s="85"/>
      <c r="E13" s="79"/>
      <c r="F13" s="79"/>
      <c r="G13" s="79"/>
      <c r="H13" s="79"/>
      <c r="I13" s="79"/>
    </row>
    <row r="14" spans="1:15" customHeight="1" ht="14.25">
      <c r="A14" s="125" t="s">
        <v>324</v>
      </c>
      <c r="B14" s="126"/>
      <c r="C14" s="126"/>
      <c r="D14" s="126"/>
      <c r="E14" s="126"/>
      <c r="F14" s="191"/>
      <c r="G14" s="191"/>
      <c r="H14" s="192"/>
      <c r="I14" s="79"/>
    </row>
    <row r="15" spans="1:15" customHeight="1" ht="14.25">
      <c r="A15" s="128" t="s">
        <v>49</v>
      </c>
      <c r="B15" s="334" t="s">
        <v>50</v>
      </c>
      <c r="C15" s="334"/>
      <c r="D15" s="334" t="s">
        <v>310</v>
      </c>
      <c r="E15" s="334"/>
      <c r="F15" s="334" t="s">
        <v>311</v>
      </c>
      <c r="G15" s="334"/>
      <c r="H15" s="129" t="s">
        <v>312</v>
      </c>
      <c r="I15" s="79"/>
    </row>
    <row r="16" spans="1:15" customHeight="1" ht="14.25">
      <c r="A16" s="130">
        <v>1</v>
      </c>
      <c r="B16" s="193">
        <v>150</v>
      </c>
      <c r="C16" s="194" t="s">
        <v>32</v>
      </c>
      <c r="D16" s="193">
        <v>149.86</v>
      </c>
      <c r="E16" s="194" t="s">
        <v>32</v>
      </c>
      <c r="F16" s="195">
        <f>D16-B16</f>
        <v>-0.13999999999999</v>
      </c>
      <c r="G16" s="194" t="s">
        <v>32</v>
      </c>
      <c r="H16" s="196">
        <v>1.2</v>
      </c>
      <c r="I16" s="79"/>
    </row>
    <row r="17" spans="1:15" customHeight="1" ht="14.25">
      <c r="A17" s="130">
        <v>2</v>
      </c>
      <c r="B17" s="193">
        <v>180</v>
      </c>
      <c r="C17" s="194" t="s">
        <v>32</v>
      </c>
      <c r="D17" s="193">
        <v>179.96</v>
      </c>
      <c r="E17" s="194" t="s">
        <v>32</v>
      </c>
      <c r="F17" s="195">
        <f>D17-B17</f>
        <v>-0.039999999999992</v>
      </c>
      <c r="G17" s="194" t="s">
        <v>32</v>
      </c>
      <c r="H17" s="196">
        <v>1.2</v>
      </c>
      <c r="I17" s="79"/>
    </row>
    <row r="18" spans="1:15" customHeight="1" ht="14.25">
      <c r="A18" s="130">
        <v>3</v>
      </c>
      <c r="B18" s="193">
        <v>200</v>
      </c>
      <c r="C18" s="194" t="s">
        <v>32</v>
      </c>
      <c r="D18" s="193">
        <v>199.97</v>
      </c>
      <c r="E18" s="194" t="s">
        <v>32</v>
      </c>
      <c r="F18" s="195">
        <f>D18-B18</f>
        <v>-0.030000000000001</v>
      </c>
      <c r="G18" s="194" t="s">
        <v>32</v>
      </c>
      <c r="H18" s="196">
        <v>1.2</v>
      </c>
      <c r="I18" s="79"/>
    </row>
    <row r="19" spans="1:15" customHeight="1" ht="14.25">
      <c r="A19" s="130">
        <v>4</v>
      </c>
      <c r="B19" s="193">
        <v>220</v>
      </c>
      <c r="C19" s="194" t="s">
        <v>32</v>
      </c>
      <c r="D19" s="193">
        <v>219.77</v>
      </c>
      <c r="E19" s="194" t="s">
        <v>32</v>
      </c>
      <c r="F19" s="195">
        <f>D19-B19</f>
        <v>-0.22999999999999</v>
      </c>
      <c r="G19" s="194" t="s">
        <v>32</v>
      </c>
      <c r="H19" s="196">
        <v>1.2</v>
      </c>
      <c r="I19" s="79"/>
    </row>
    <row r="20" spans="1:15" customHeight="1" ht="14.25">
      <c r="A20" s="130">
        <v>5</v>
      </c>
      <c r="B20" s="193">
        <v>230</v>
      </c>
      <c r="C20" s="194" t="s">
        <v>32</v>
      </c>
      <c r="D20" s="193">
        <v>229.83</v>
      </c>
      <c r="E20" s="194" t="s">
        <v>32</v>
      </c>
      <c r="F20" s="195">
        <f>D20-B20</f>
        <v>-0.16999999999999</v>
      </c>
      <c r="G20" s="194" t="s">
        <v>32</v>
      </c>
      <c r="H20" s="196">
        <v>1.2</v>
      </c>
      <c r="I20" s="79"/>
    </row>
    <row r="21" spans="1:15" customHeight="1" ht="14.25">
      <c r="A21" s="131"/>
      <c r="B21" s="132"/>
      <c r="C21" s="132"/>
      <c r="D21" s="132"/>
      <c r="E21" s="132"/>
      <c r="F21" s="132"/>
      <c r="G21" s="132"/>
      <c r="H21" s="133"/>
      <c r="I21" s="79"/>
    </row>
    <row r="22" spans="1:15" customHeight="1" ht="14.25">
      <c r="A22" s="131"/>
      <c r="B22" s="134" t="s">
        <v>313</v>
      </c>
      <c r="C22" s="135">
        <f>LINEST(D16:D20,B16:B20,1,1)</f>
        <v>0.99894660194175</v>
      </c>
      <c r="D22" s="135">
        <v>0.084466019417476</v>
      </c>
      <c r="E22" s="136" t="s">
        <v>314</v>
      </c>
      <c r="F22" s="132"/>
      <c r="G22" s="132"/>
      <c r="H22" s="133"/>
      <c r="I22" s="79"/>
    </row>
    <row r="23" spans="1:15" customHeight="1" ht="14.25">
      <c r="A23" s="131"/>
      <c r="B23" s="134" t="s">
        <v>315</v>
      </c>
      <c r="C23" s="135">
        <v>0.0014195882427303</v>
      </c>
      <c r="D23" s="135">
        <v>0.28120749592421</v>
      </c>
      <c r="E23" s="136" t="s">
        <v>316</v>
      </c>
      <c r="F23" s="132"/>
      <c r="G23" s="132"/>
      <c r="H23" s="133"/>
      <c r="I23" s="79"/>
    </row>
    <row r="24" spans="1:15" customHeight="1" ht="14.25">
      <c r="A24" s="131"/>
      <c r="B24" s="134" t="s">
        <v>317</v>
      </c>
      <c r="C24" s="135">
        <v>0.99999394158717</v>
      </c>
      <c r="D24" s="135">
        <v>0.091119431566819</v>
      </c>
      <c r="E24" s="136" t="s">
        <v>318</v>
      </c>
      <c r="F24" s="132"/>
      <c r="G24" s="132"/>
      <c r="H24" s="133"/>
      <c r="I24" s="79"/>
    </row>
    <row r="25" spans="1:15" customHeight="1" ht="14.25">
      <c r="A25" s="131"/>
      <c r="B25" s="134" t="s">
        <v>319</v>
      </c>
      <c r="C25" s="135">
        <v>495176.19717807</v>
      </c>
      <c r="D25" s="135">
        <v>3</v>
      </c>
      <c r="E25" s="136" t="s">
        <v>320</v>
      </c>
      <c r="F25" s="132"/>
      <c r="G25" s="132"/>
      <c r="H25" s="133"/>
      <c r="I25" s="79"/>
    </row>
    <row r="26" spans="1:15" customHeight="1" ht="14.25">
      <c r="A26" s="131"/>
      <c r="B26" s="134" t="s">
        <v>321</v>
      </c>
      <c r="C26" s="135">
        <v>4111.3245717476</v>
      </c>
      <c r="D26" s="135">
        <v>0.024908252427181</v>
      </c>
      <c r="E26" s="136" t="s">
        <v>322</v>
      </c>
      <c r="F26" s="132"/>
      <c r="G26" s="132"/>
      <c r="H26" s="133"/>
      <c r="I26" s="79"/>
    </row>
    <row r="27" spans="1:15" customHeight="1" ht="14.25">
      <c r="A27" s="197"/>
      <c r="B27" s="119"/>
      <c r="C27" s="119"/>
      <c r="D27" s="119"/>
      <c r="E27" s="119"/>
      <c r="F27" s="119"/>
      <c r="G27" s="119"/>
      <c r="H27" s="198"/>
      <c r="I27" s="79"/>
    </row>
    <row r="28" spans="1:15" customHeight="1" ht="14.25">
      <c r="A28" s="199" t="s">
        <v>325</v>
      </c>
      <c r="B28" s="200"/>
      <c r="C28" s="200"/>
      <c r="D28" s="200"/>
      <c r="E28" s="200"/>
      <c r="F28" s="119"/>
      <c r="G28" s="119"/>
      <c r="H28" s="198"/>
      <c r="I28" s="79"/>
    </row>
    <row r="29" spans="1:15" customHeight="1" ht="14.25">
      <c r="A29" s="128" t="s">
        <v>49</v>
      </c>
      <c r="B29" s="334" t="s">
        <v>50</v>
      </c>
      <c r="C29" s="334"/>
      <c r="D29" s="334" t="s">
        <v>310</v>
      </c>
      <c r="E29" s="334"/>
      <c r="F29" s="334" t="s">
        <v>311</v>
      </c>
      <c r="G29" s="334"/>
      <c r="H29" s="201" t="s">
        <v>312</v>
      </c>
      <c r="I29" s="79"/>
    </row>
    <row r="30" spans="1:15" customHeight="1" ht="14.25">
      <c r="A30" s="130">
        <v>1</v>
      </c>
      <c r="B30" s="202">
        <v>0.8</v>
      </c>
      <c r="C30" s="194" t="s">
        <v>32</v>
      </c>
      <c r="D30" s="203">
        <v>0.919</v>
      </c>
      <c r="E30" s="194">
        <f>$C$21</f>
        <v/>
      </c>
      <c r="F30" s="204">
        <f>D30-B30</f>
        <v>0.119</v>
      </c>
      <c r="G30" s="194" t="s">
        <v>32</v>
      </c>
      <c r="H30" s="196">
        <v>1.2</v>
      </c>
      <c r="I30" s="79"/>
    </row>
    <row r="31" spans="1:15" customHeight="1" ht="14.25">
      <c r="A31" s="130">
        <v>2</v>
      </c>
      <c r="B31" s="202">
        <v>1</v>
      </c>
      <c r="C31" s="194" t="s">
        <v>32</v>
      </c>
      <c r="D31" s="203">
        <v>1.045</v>
      </c>
      <c r="E31" s="194">
        <f>$C$21</f>
        <v/>
      </c>
      <c r="F31" s="204">
        <f>D31-B31</f>
        <v>0.045</v>
      </c>
      <c r="G31" s="194" t="s">
        <v>32</v>
      </c>
      <c r="H31" s="196">
        <v>1.2</v>
      </c>
      <c r="I31" s="79"/>
      <c r="J31" s="79"/>
      <c r="K31" s="79"/>
      <c r="L31" s="79"/>
      <c r="M31" s="79"/>
      <c r="N31" s="79"/>
    </row>
    <row r="32" spans="1:15" customHeight="1" ht="14.25">
      <c r="A32" s="130">
        <v>3</v>
      </c>
      <c r="B32" s="202">
        <v>1.8</v>
      </c>
      <c r="C32" s="194" t="s">
        <v>32</v>
      </c>
      <c r="D32" s="203">
        <v>1.806</v>
      </c>
      <c r="E32" s="194" t="s">
        <v>32</v>
      </c>
      <c r="F32" s="204">
        <f>D32-B32</f>
        <v>0.006</v>
      </c>
      <c r="G32" s="194" t="s">
        <v>32</v>
      </c>
      <c r="H32" s="196">
        <v>1.2</v>
      </c>
      <c r="I32" s="79"/>
      <c r="J32" s="79"/>
      <c r="K32" s="79"/>
      <c r="L32" s="79"/>
      <c r="M32" s="79"/>
      <c r="N32" s="79"/>
    </row>
    <row r="33" spans="1:15" customHeight="1" ht="14.25">
      <c r="A33" s="131"/>
      <c r="B33" s="134"/>
      <c r="C33" s="132"/>
      <c r="D33" s="132"/>
      <c r="E33" s="205"/>
      <c r="F33" s="132"/>
      <c r="G33" s="132"/>
      <c r="H33" s="133"/>
      <c r="I33" s="79"/>
      <c r="J33" s="79"/>
      <c r="K33" s="79"/>
      <c r="L33" s="79"/>
      <c r="M33" s="79"/>
      <c r="N33" s="79"/>
    </row>
    <row r="34" spans="1:15" customHeight="1" ht="14.25">
      <c r="A34" s="131"/>
      <c r="B34" s="134" t="s">
        <v>313</v>
      </c>
      <c r="C34" s="135">
        <f>LINEST(D30:D32,B30:B32,1,1)</f>
        <v>0.90535714285714</v>
      </c>
      <c r="D34" s="135">
        <v>0.1702380952381</v>
      </c>
      <c r="E34" s="136" t="s">
        <v>314</v>
      </c>
      <c r="F34" s="132"/>
      <c r="G34" s="132"/>
      <c r="H34" s="133"/>
      <c r="I34" s="79"/>
      <c r="J34" s="79"/>
      <c r="K34" s="79"/>
      <c r="L34" s="79"/>
      <c r="M34" s="79"/>
      <c r="N34" s="79"/>
    </row>
    <row r="35" spans="1:15" customHeight="1" ht="14.25">
      <c r="A35" s="131"/>
      <c r="B35" s="134" t="s">
        <v>315</v>
      </c>
      <c r="C35" s="135">
        <v>0.052992506850619</v>
      </c>
      <c r="D35" s="135">
        <v>0.067587090033741</v>
      </c>
      <c r="E35" s="136" t="s">
        <v>316</v>
      </c>
      <c r="F35" s="132"/>
      <c r="G35" s="132"/>
      <c r="H35" s="133"/>
      <c r="I35" s="79"/>
      <c r="J35" s="79"/>
      <c r="K35" s="79"/>
      <c r="L35" s="79"/>
      <c r="M35" s="79"/>
      <c r="N35" s="79"/>
    </row>
    <row r="36" spans="1:15" customHeight="1" ht="14.25">
      <c r="A36" s="131"/>
      <c r="B36" s="134" t="s">
        <v>317</v>
      </c>
      <c r="C36" s="135">
        <v>0.99658568403457</v>
      </c>
      <c r="D36" s="135">
        <v>0.039655960940258</v>
      </c>
      <c r="E36" s="136" t="s">
        <v>318</v>
      </c>
      <c r="F36" s="132"/>
      <c r="G36" s="119"/>
      <c r="H36" s="198"/>
      <c r="I36" s="79"/>
      <c r="J36" s="79"/>
      <c r="K36" s="79"/>
      <c r="L36" s="79"/>
      <c r="M36" s="79"/>
      <c r="N36" s="79"/>
    </row>
    <row r="37" spans="1:15" customHeight="1" ht="14.25">
      <c r="A37" s="131"/>
      <c r="B37" s="134" t="s">
        <v>319</v>
      </c>
      <c r="C37" s="135">
        <v>291.88443428364</v>
      </c>
      <c r="D37" s="135">
        <v>1</v>
      </c>
      <c r="E37" s="136" t="s">
        <v>320</v>
      </c>
      <c r="F37" s="132"/>
      <c r="G37" s="119"/>
      <c r="H37" s="198"/>
      <c r="I37" s="79"/>
      <c r="J37" s="79"/>
      <c r="K37" s="79"/>
      <c r="L37" s="79"/>
      <c r="M37" s="79"/>
      <c r="N37" s="79"/>
    </row>
    <row r="38" spans="1:15" customHeight="1" ht="14.25">
      <c r="A38" s="131"/>
      <c r="B38" s="134" t="s">
        <v>321</v>
      </c>
      <c r="C38" s="135">
        <v>0.45901607142857</v>
      </c>
      <c r="D38" s="135">
        <v>0.0015725952380952</v>
      </c>
      <c r="E38" s="136" t="s">
        <v>322</v>
      </c>
      <c r="F38" s="132"/>
      <c r="G38" s="119"/>
      <c r="H38" s="198"/>
      <c r="I38" s="79"/>
      <c r="J38" s="79"/>
      <c r="K38" s="79"/>
      <c r="L38" s="79"/>
      <c r="M38" s="79"/>
      <c r="N38" s="79"/>
    </row>
    <row r="39" spans="1:15" customHeight="1" ht="14.25">
      <c r="A39" s="197"/>
      <c r="B39" s="119"/>
      <c r="C39" s="119"/>
      <c r="D39" s="119"/>
      <c r="E39" s="119"/>
      <c r="F39" s="119"/>
      <c r="G39" s="119"/>
      <c r="H39" s="198"/>
      <c r="I39" s="79"/>
      <c r="J39" s="79"/>
      <c r="K39" s="79"/>
      <c r="L39" s="79"/>
      <c r="M39" s="79"/>
      <c r="N39" s="79"/>
    </row>
    <row r="40" spans="1:15" customHeight="1" ht="14.25">
      <c r="A40" s="206" t="s">
        <v>326</v>
      </c>
      <c r="B40" s="119"/>
      <c r="C40" s="119"/>
      <c r="D40" s="119"/>
      <c r="E40" s="119"/>
      <c r="F40" s="119"/>
      <c r="G40" s="119"/>
      <c r="H40" s="198"/>
      <c r="I40" s="79"/>
      <c r="J40" s="79"/>
      <c r="K40" s="79"/>
      <c r="L40" s="79"/>
      <c r="M40" s="79"/>
      <c r="N40" s="79"/>
    </row>
    <row r="41" spans="1:15" customHeight="1" ht="15">
      <c r="A41" s="128" t="s">
        <v>49</v>
      </c>
      <c r="B41" s="334" t="s">
        <v>50</v>
      </c>
      <c r="C41" s="334"/>
      <c r="D41" s="334" t="s">
        <v>310</v>
      </c>
      <c r="E41" s="334"/>
      <c r="F41" s="334" t="s">
        <v>311</v>
      </c>
      <c r="G41" s="334"/>
      <c r="H41" s="201" t="s">
        <v>312</v>
      </c>
    </row>
    <row r="42" spans="1:15" customHeight="1" ht="15">
      <c r="A42" s="130">
        <v>1</v>
      </c>
      <c r="B42" s="193">
        <v>220</v>
      </c>
      <c r="C42" s="194" t="s">
        <v>32</v>
      </c>
      <c r="D42" s="193">
        <v>219.95</v>
      </c>
      <c r="E42" s="194">
        <f>$C$21</f>
        <v/>
      </c>
      <c r="F42" s="195">
        <f>D42-B42</f>
        <v>-0.050000000000011</v>
      </c>
      <c r="G42" s="194">
        <f>$C$21</f>
        <v/>
      </c>
      <c r="H42" s="196">
        <v>1.2</v>
      </c>
    </row>
    <row r="43" spans="1:15" customHeight="1" ht="15">
      <c r="A43" s="130">
        <v>2</v>
      </c>
      <c r="B43" s="193">
        <v>230</v>
      </c>
      <c r="C43" s="194">
        <f>$C$21</f>
        <v/>
      </c>
      <c r="D43" s="193">
        <v>229.63</v>
      </c>
      <c r="E43" s="194">
        <f>$C$21</f>
        <v/>
      </c>
      <c r="F43" s="195">
        <f>D43-B43</f>
        <v>-0.37</v>
      </c>
      <c r="G43" s="194">
        <f>$C$21</f>
        <v/>
      </c>
      <c r="H43" s="196">
        <v>1.2</v>
      </c>
    </row>
    <row r="44" spans="1:15" customHeight="1" ht="15">
      <c r="A44" s="197"/>
      <c r="B44" s="119"/>
      <c r="C44" s="119"/>
      <c r="D44" s="119"/>
      <c r="E44" s="119"/>
      <c r="F44" s="119"/>
      <c r="G44" s="119"/>
      <c r="H44" s="198"/>
    </row>
    <row r="45" spans="1:15" customHeight="1" ht="15">
      <c r="A45" s="131"/>
      <c r="B45" s="134" t="s">
        <v>313</v>
      </c>
      <c r="C45" s="207">
        <f>LINEST(B42:B43,D42:D43,1,1)</f>
        <v>1.0330578512397</v>
      </c>
      <c r="D45" s="207">
        <v>-7.2210743801652</v>
      </c>
      <c r="E45" s="136" t="s">
        <v>314</v>
      </c>
      <c r="F45" s="132"/>
      <c r="G45" s="119"/>
      <c r="H45" s="198"/>
    </row>
    <row r="46" spans="1:15" customHeight="1" ht="15">
      <c r="A46" s="131"/>
      <c r="B46" s="134" t="s">
        <v>315</v>
      </c>
      <c r="C46" s="207">
        <v>0</v>
      </c>
      <c r="D46" s="207">
        <v>0</v>
      </c>
      <c r="E46" s="136" t="s">
        <v>316</v>
      </c>
      <c r="F46" s="132"/>
      <c r="G46" s="119"/>
      <c r="H46" s="198"/>
    </row>
    <row r="47" spans="1:15" customHeight="1" ht="15">
      <c r="A47" s="131"/>
      <c r="B47" s="134" t="s">
        <v>317</v>
      </c>
      <c r="C47" s="207">
        <v>1</v>
      </c>
      <c r="D47" s="207">
        <v>0</v>
      </c>
      <c r="E47" s="136" t="s">
        <v>318</v>
      </c>
      <c r="F47" s="132"/>
      <c r="G47" s="119"/>
      <c r="H47" s="198"/>
    </row>
    <row r="48" spans="1:15" customHeight="1" ht="15">
      <c r="A48" s="131"/>
      <c r="B48" s="134" t="s">
        <v>319</v>
      </c>
      <c r="C48" s="207" t="e">
        <v>#NUM!</v>
      </c>
      <c r="D48" s="207">
        <v>0</v>
      </c>
      <c r="E48" s="136" t="s">
        <v>320</v>
      </c>
      <c r="F48" s="132"/>
      <c r="G48" s="119"/>
      <c r="H48" s="198"/>
    </row>
    <row r="49" spans="1:15" customHeight="1" ht="15">
      <c r="A49" s="131"/>
      <c r="B49" s="134" t="s">
        <v>321</v>
      </c>
      <c r="C49" s="207">
        <v>50</v>
      </c>
      <c r="D49" s="207">
        <v>0</v>
      </c>
      <c r="E49" s="136" t="s">
        <v>322</v>
      </c>
      <c r="F49" s="132"/>
      <c r="G49" s="119"/>
      <c r="H49" s="198"/>
    </row>
  </sheetData>
  <mergeCells>
    <mergeCell ref="B41:C41"/>
    <mergeCell ref="D41:E41"/>
    <mergeCell ref="F41:G41"/>
    <mergeCell ref="A1:G1"/>
    <mergeCell ref="E8:F8"/>
    <mergeCell ref="B15:C15"/>
    <mergeCell ref="D15:E15"/>
    <mergeCell ref="F15:G15"/>
    <mergeCell ref="B29:C29"/>
    <mergeCell ref="D29:E29"/>
    <mergeCell ref="F29:G29"/>
  </mergeCells>
  <printOptions gridLines="false" gridLinesSet="true"/>
  <pageMargins left="0.7" right="0.7" top="0.75" bottom="0.75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101"/>
  <sheetViews>
    <sheetView tabSelected="0" workbookViewId="0" showGridLines="true" showRowColHeaders="1">
      <selection activeCell="L40" sqref="L40"/>
    </sheetView>
  </sheetViews>
  <sheetFormatPr customHeight="true" defaultRowHeight="15" defaultColWidth="14.453125" outlineLevelRow="0" outlineLevelCol="0"/>
  <cols>
    <col min="1" max="1" width="10.08984375" customWidth="true" style="78"/>
    <col min="2" max="2" width="10.08984375" customWidth="true" style="78"/>
    <col min="3" max="3" width="10.08984375" customWidth="true" style="78"/>
    <col min="4" max="4" width="10.08984375" customWidth="true" style="78"/>
    <col min="5" max="5" width="10.81640625" customWidth="true" style="78"/>
    <col min="6" max="6" width="10.08984375" customWidth="true" style="78"/>
    <col min="7" max="7" width="10.08984375" customWidth="true" style="78"/>
    <col min="8" max="8" width="10.08984375" customWidth="true" style="78"/>
    <col min="9" max="9" width="10.08984375" customWidth="true" style="78"/>
    <col min="10" max="10" width="10.08984375" customWidth="true" style="78"/>
    <col min="11" max="11" width="10.08984375" customWidth="true" style="78"/>
    <col min="12" max="12" width="10.08984375" customWidth="true" style="78"/>
    <col min="13" max="13" width="10.08984375" customWidth="true" style="78"/>
    <col min="14" max="14" width="10.08984375" customWidth="true" style="78"/>
    <col min="15" max="15" width="14.453125" style="78"/>
  </cols>
  <sheetData>
    <row r="1" spans="1:17" customHeight="1" ht="14.25">
      <c r="A1" s="331" t="s">
        <v>298</v>
      </c>
      <c r="B1" s="332"/>
      <c r="C1" s="332"/>
      <c r="D1" s="332"/>
      <c r="E1" s="332"/>
      <c r="F1" s="332"/>
      <c r="G1" s="332"/>
      <c r="H1" s="79"/>
      <c r="I1" s="79"/>
      <c r="J1" s="331" t="str">
        <f>A1</f>
        <v>HASIL KALIBRASI</v>
      </c>
      <c r="K1" s="332"/>
      <c r="L1" s="332"/>
      <c r="M1" s="332"/>
      <c r="N1" s="332"/>
      <c r="O1" s="332"/>
      <c r="P1" s="332"/>
      <c r="Q1" s="79"/>
    </row>
    <row r="2" spans="1:17" customHeight="1" ht="14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customHeight="1" ht="14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customHeight="1" ht="14.25">
      <c r="A4" s="79" t="s">
        <v>122</v>
      </c>
      <c r="B4" s="79"/>
      <c r="C4" s="79"/>
      <c r="D4" s="79" t="s">
        <v>222</v>
      </c>
      <c r="E4" s="80" t="s">
        <v>136</v>
      </c>
      <c r="F4" s="79"/>
      <c r="G4" s="79"/>
      <c r="H4" s="79"/>
      <c r="I4" s="79"/>
      <c r="J4" s="79" t="s">
        <v>122</v>
      </c>
      <c r="K4" s="79"/>
      <c r="L4" s="79"/>
      <c r="M4" s="79" t="s">
        <v>222</v>
      </c>
      <c r="N4" s="80" t="s">
        <v>136</v>
      </c>
      <c r="O4" s="79"/>
      <c r="P4" s="79"/>
      <c r="Q4" s="79"/>
    </row>
    <row r="5" spans="1:17" customHeight="1" ht="14.25">
      <c r="A5" s="79" t="s">
        <v>101</v>
      </c>
      <c r="B5" s="79"/>
      <c r="C5" s="79"/>
      <c r="D5" s="79" t="s">
        <v>222</v>
      </c>
      <c r="E5" s="80" t="s">
        <v>137</v>
      </c>
      <c r="F5" s="79"/>
      <c r="G5" s="79"/>
      <c r="H5" s="79"/>
      <c r="I5" s="79"/>
      <c r="J5" s="79" t="s">
        <v>101</v>
      </c>
      <c r="K5" s="79"/>
      <c r="L5" s="79"/>
      <c r="M5" s="79" t="s">
        <v>222</v>
      </c>
      <c r="N5" s="80" t="s">
        <v>137</v>
      </c>
      <c r="O5" s="79"/>
      <c r="P5" s="79"/>
      <c r="Q5" s="79"/>
    </row>
    <row r="6" spans="1:17" customHeight="1" ht="14.25">
      <c r="A6" s="79" t="s">
        <v>300</v>
      </c>
      <c r="B6" s="79"/>
      <c r="C6" s="79"/>
      <c r="D6" s="79" t="s">
        <v>222</v>
      </c>
      <c r="E6" s="81">
        <v>971</v>
      </c>
      <c r="F6" s="79"/>
      <c r="G6" s="79"/>
      <c r="H6" s="79"/>
      <c r="I6" s="79"/>
      <c r="J6" s="79" t="s">
        <v>300</v>
      </c>
      <c r="K6" s="79"/>
      <c r="L6" s="79"/>
      <c r="M6" s="79" t="s">
        <v>222</v>
      </c>
      <c r="N6" s="81">
        <v>971</v>
      </c>
      <c r="O6" s="79"/>
      <c r="P6" s="79"/>
      <c r="Q6" s="79"/>
    </row>
    <row r="7" spans="1:17" customHeight="1" ht="14.25">
      <c r="A7" s="79" t="s">
        <v>109</v>
      </c>
      <c r="B7" s="79"/>
      <c r="C7" s="79"/>
      <c r="D7" s="79" t="s">
        <v>222</v>
      </c>
      <c r="E7" s="80" t="s">
        <v>138</v>
      </c>
      <c r="F7" s="79"/>
      <c r="G7" s="79"/>
      <c r="H7" s="79"/>
      <c r="I7" s="79"/>
      <c r="J7" s="79" t="s">
        <v>109</v>
      </c>
      <c r="K7" s="79"/>
      <c r="L7" s="79"/>
      <c r="M7" s="79" t="s">
        <v>222</v>
      </c>
      <c r="N7" s="80" t="s">
        <v>327</v>
      </c>
      <c r="O7" s="79"/>
      <c r="P7" s="79"/>
      <c r="Q7" s="79"/>
    </row>
    <row r="8" spans="1:17" customHeight="1" ht="14.25">
      <c r="A8" s="79" t="s">
        <v>302</v>
      </c>
      <c r="B8" s="79"/>
      <c r="C8" s="79"/>
      <c r="D8" s="79" t="s">
        <v>222</v>
      </c>
      <c r="E8" s="333" t="s">
        <v>328</v>
      </c>
      <c r="F8" s="332"/>
      <c r="G8" s="79"/>
      <c r="H8" s="79"/>
      <c r="I8" s="79"/>
      <c r="J8" s="79" t="s">
        <v>302</v>
      </c>
      <c r="K8" s="79"/>
      <c r="L8" s="79"/>
      <c r="M8" s="79" t="s">
        <v>222</v>
      </c>
      <c r="N8" s="333" t="s">
        <v>328</v>
      </c>
      <c r="O8" s="332"/>
      <c r="P8" s="79"/>
      <c r="Q8" s="79"/>
    </row>
    <row r="9" spans="1:17" customHeight="1" ht="14.25">
      <c r="A9" s="79" t="s">
        <v>304</v>
      </c>
      <c r="B9" s="79"/>
      <c r="C9" s="79" t="s">
        <v>222</v>
      </c>
      <c r="D9" s="82">
        <v>2</v>
      </c>
      <c r="E9" s="83" t="str">
        <f>E12</f>
        <v>LK-032-IDN</v>
      </c>
      <c r="F9" s="79"/>
      <c r="G9" s="79"/>
      <c r="H9" s="79"/>
      <c r="I9" s="79"/>
      <c r="J9" s="79" t="s">
        <v>304</v>
      </c>
      <c r="K9" s="79"/>
      <c r="L9" s="79" t="s">
        <v>222</v>
      </c>
      <c r="M9" s="82">
        <v>2</v>
      </c>
      <c r="N9" s="83" t="str">
        <f>N12</f>
        <v>LK-032-IDN</v>
      </c>
      <c r="O9" s="79"/>
      <c r="P9" s="79"/>
      <c r="Q9" s="79"/>
    </row>
    <row r="10" spans="1:17" customHeight="1" ht="14.25">
      <c r="A10" s="79"/>
      <c r="B10" s="79"/>
      <c r="C10" s="79"/>
      <c r="D10" s="84"/>
      <c r="E10" s="79"/>
      <c r="F10" s="79"/>
      <c r="G10" s="79"/>
      <c r="H10" s="79"/>
      <c r="I10" s="79"/>
      <c r="J10" s="79"/>
      <c r="K10" s="79"/>
      <c r="L10" s="79"/>
      <c r="M10" s="84"/>
      <c r="N10" s="79"/>
      <c r="O10" s="79"/>
      <c r="P10" s="79"/>
      <c r="Q10" s="79"/>
    </row>
    <row r="11" spans="1:17" customHeight="1" ht="14.25">
      <c r="A11" s="79"/>
      <c r="B11" s="79"/>
      <c r="C11" s="79"/>
      <c r="D11" s="84">
        <v>1</v>
      </c>
      <c r="E11" s="79" t="s">
        <v>305</v>
      </c>
      <c r="F11" s="79"/>
      <c r="G11" s="79" t="s">
        <v>306</v>
      </c>
      <c r="H11" s="79"/>
      <c r="I11" s="79"/>
      <c r="J11" s="79"/>
      <c r="K11" s="79"/>
      <c r="L11" s="79"/>
      <c r="M11" s="84">
        <v>1</v>
      </c>
      <c r="N11" s="79" t="s">
        <v>305</v>
      </c>
      <c r="O11" s="79"/>
      <c r="P11" s="79" t="s">
        <v>306</v>
      </c>
      <c r="Q11" s="79"/>
    </row>
    <row r="12" spans="1:17" customHeight="1" ht="14.25">
      <c r="A12" s="79"/>
      <c r="B12" s="79"/>
      <c r="C12" s="79"/>
      <c r="D12" s="84">
        <v>2</v>
      </c>
      <c r="E12" s="79" t="s">
        <v>135</v>
      </c>
      <c r="F12" s="79"/>
      <c r="G12" s="79" t="s">
        <v>307</v>
      </c>
      <c r="H12" s="79"/>
      <c r="I12" s="79"/>
      <c r="J12" s="79"/>
      <c r="K12" s="79"/>
      <c r="L12" s="79"/>
      <c r="M12" s="84">
        <v>2</v>
      </c>
      <c r="N12" s="79" t="s">
        <v>135</v>
      </c>
      <c r="O12" s="79"/>
      <c r="P12" s="79" t="s">
        <v>307</v>
      </c>
      <c r="Q12" s="79"/>
    </row>
    <row r="13" spans="1:17" customHeight="1" ht="14.25">
      <c r="A13" s="79"/>
      <c r="B13" s="79"/>
      <c r="C13" s="79"/>
      <c r="D13" s="85"/>
      <c r="E13" s="79"/>
      <c r="F13" s="79"/>
      <c r="G13" s="79"/>
      <c r="H13" s="79"/>
      <c r="I13" s="79"/>
      <c r="J13" s="79"/>
      <c r="K13" s="79"/>
      <c r="L13" s="79"/>
      <c r="M13" s="85"/>
      <c r="N13" s="79"/>
      <c r="O13" s="79"/>
      <c r="P13" s="79"/>
      <c r="Q13" s="79"/>
    </row>
    <row r="14" spans="1:17" customHeight="1" ht="14.25">
      <c r="A14" s="86" t="s">
        <v>329</v>
      </c>
      <c r="B14" s="87"/>
      <c r="C14" s="87"/>
      <c r="D14" s="87"/>
      <c r="E14" s="87"/>
      <c r="F14" s="87"/>
      <c r="G14" s="87"/>
      <c r="H14" s="79"/>
      <c r="I14" s="79"/>
      <c r="J14" s="86" t="s">
        <v>329</v>
      </c>
      <c r="K14" s="87"/>
      <c r="L14" s="87"/>
      <c r="M14" s="87"/>
      <c r="N14" s="87"/>
      <c r="O14" s="87"/>
      <c r="P14" s="87"/>
      <c r="Q14" s="79"/>
    </row>
    <row r="15" spans="1:17" customHeight="1" ht="14.25">
      <c r="A15" s="88" t="s">
        <v>29</v>
      </c>
      <c r="B15" s="335" t="s">
        <v>310</v>
      </c>
      <c r="C15" s="336"/>
      <c r="D15" s="335" t="s">
        <v>50</v>
      </c>
      <c r="E15" s="336"/>
      <c r="F15" s="335" t="s">
        <v>311</v>
      </c>
      <c r="G15" s="337"/>
      <c r="H15" s="106" t="s">
        <v>312</v>
      </c>
      <c r="I15" s="89"/>
      <c r="J15" s="88" t="s">
        <v>29</v>
      </c>
      <c r="K15" s="335" t="s">
        <v>310</v>
      </c>
      <c r="L15" s="336"/>
      <c r="M15" s="335" t="s">
        <v>50</v>
      </c>
      <c r="N15" s="336"/>
      <c r="O15" s="335" t="s">
        <v>311</v>
      </c>
      <c r="P15" s="337"/>
      <c r="Q15" s="106" t="s">
        <v>312</v>
      </c>
    </row>
    <row r="16" spans="1:17" customHeight="1" ht="14.25">
      <c r="A16" s="90">
        <v>1</v>
      </c>
      <c r="B16" s="91">
        <f>D16+F16</f>
        <v>15.1</v>
      </c>
      <c r="C16" s="90" t="s">
        <v>330</v>
      </c>
      <c r="D16" s="92">
        <v>15</v>
      </c>
      <c r="E16" s="90" t="str">
        <f>$C$16</f>
        <v>°C</v>
      </c>
      <c r="F16" s="93">
        <v>0.1</v>
      </c>
      <c r="G16" s="108" t="str">
        <f>$C$16</f>
        <v>°C</v>
      </c>
      <c r="H16" s="109">
        <v>0.5</v>
      </c>
      <c r="I16" s="79"/>
      <c r="J16" s="90">
        <v>1</v>
      </c>
      <c r="K16" s="91">
        <f>M16+O16</f>
        <v>15</v>
      </c>
      <c r="L16" s="90" t="s">
        <v>330</v>
      </c>
      <c r="M16" s="92">
        <v>15</v>
      </c>
      <c r="N16" s="90" t="str">
        <f>$C$16</f>
        <v>°C</v>
      </c>
      <c r="O16" s="93">
        <v>0</v>
      </c>
      <c r="P16" s="108" t="str">
        <f>$C$16</f>
        <v>°C</v>
      </c>
      <c r="Q16" s="109">
        <v>0.5</v>
      </c>
    </row>
    <row r="17" spans="1:17" customHeight="1" ht="14.25">
      <c r="A17" s="90">
        <v>2</v>
      </c>
      <c r="B17" s="91">
        <f>D17+F17</f>
        <v>20</v>
      </c>
      <c r="C17" s="90" t="s">
        <v>330</v>
      </c>
      <c r="D17" s="92">
        <v>20</v>
      </c>
      <c r="E17" s="90" t="str">
        <f>$C$16</f>
        <v>°C</v>
      </c>
      <c r="F17" s="93">
        <v>0</v>
      </c>
      <c r="G17" s="108" t="str">
        <f>$C$16</f>
        <v>°C</v>
      </c>
      <c r="H17" s="109">
        <v>0.5</v>
      </c>
      <c r="I17" s="79"/>
      <c r="J17" s="90">
        <v>2</v>
      </c>
      <c r="K17" s="91">
        <f>M17+O17</f>
        <v>20</v>
      </c>
      <c r="L17" s="90" t="s">
        <v>330</v>
      </c>
      <c r="M17" s="92">
        <v>20</v>
      </c>
      <c r="N17" s="90" t="str">
        <f>$C$16</f>
        <v>°C</v>
      </c>
      <c r="O17" s="93">
        <v>0</v>
      </c>
      <c r="P17" s="108" t="str">
        <f>$C$16</f>
        <v>°C</v>
      </c>
      <c r="Q17" s="109">
        <v>0.5</v>
      </c>
    </row>
    <row r="18" spans="1:17" customHeight="1" ht="14.25">
      <c r="A18" s="90">
        <v>3</v>
      </c>
      <c r="B18" s="91">
        <f>D18+F18</f>
        <v>25</v>
      </c>
      <c r="C18" s="90" t="s">
        <v>330</v>
      </c>
      <c r="D18" s="92">
        <v>25</v>
      </c>
      <c r="E18" s="90" t="str">
        <f>$C$16</f>
        <v>°C</v>
      </c>
      <c r="F18" s="93">
        <v>0</v>
      </c>
      <c r="G18" s="108" t="str">
        <f>$C$16</f>
        <v>°C</v>
      </c>
      <c r="H18" s="109">
        <v>0.5</v>
      </c>
      <c r="I18" s="79"/>
      <c r="J18" s="90">
        <v>3</v>
      </c>
      <c r="K18" s="91">
        <f>M18+O18</f>
        <v>25.1</v>
      </c>
      <c r="L18" s="90" t="s">
        <v>330</v>
      </c>
      <c r="M18" s="92">
        <v>25</v>
      </c>
      <c r="N18" s="90" t="str">
        <f>$C$16</f>
        <v>°C</v>
      </c>
      <c r="O18" s="93">
        <v>0.1</v>
      </c>
      <c r="P18" s="108" t="str">
        <f>$C$16</f>
        <v>°C</v>
      </c>
      <c r="Q18" s="109">
        <v>0.5</v>
      </c>
    </row>
    <row r="19" spans="1:17" customHeight="1" ht="14.25">
      <c r="A19" s="90">
        <v>4</v>
      </c>
      <c r="B19" s="91">
        <f>D19+F19</f>
        <v>30</v>
      </c>
      <c r="C19" s="90" t="s">
        <v>330</v>
      </c>
      <c r="D19" s="92">
        <v>30</v>
      </c>
      <c r="E19" s="90" t="str">
        <f>$C$16</f>
        <v>°C</v>
      </c>
      <c r="F19" s="93">
        <v>0</v>
      </c>
      <c r="G19" s="108" t="str">
        <f>$C$16</f>
        <v>°C</v>
      </c>
      <c r="H19" s="109">
        <v>0.5</v>
      </c>
      <c r="I19" s="79"/>
      <c r="J19" s="90">
        <v>4</v>
      </c>
      <c r="K19" s="91">
        <f>M19+O19</f>
        <v>30.1</v>
      </c>
      <c r="L19" s="90" t="s">
        <v>330</v>
      </c>
      <c r="M19" s="92">
        <v>30</v>
      </c>
      <c r="N19" s="90" t="str">
        <f>$C$16</f>
        <v>°C</v>
      </c>
      <c r="O19" s="93">
        <v>0.1</v>
      </c>
      <c r="P19" s="108" t="str">
        <f>$C$16</f>
        <v>°C</v>
      </c>
      <c r="Q19" s="109">
        <v>0.5</v>
      </c>
    </row>
    <row r="20" spans="1:17" customHeight="1" ht="14.25">
      <c r="A20" s="90">
        <v>5</v>
      </c>
      <c r="B20" s="91">
        <f>D20+F20</f>
        <v>35.1</v>
      </c>
      <c r="C20" s="90" t="s">
        <v>330</v>
      </c>
      <c r="D20" s="92">
        <v>35</v>
      </c>
      <c r="E20" s="90" t="str">
        <f>$C$16</f>
        <v>°C</v>
      </c>
      <c r="F20" s="93">
        <v>0.1</v>
      </c>
      <c r="G20" s="108" t="str">
        <f>$C$16</f>
        <v>°C</v>
      </c>
      <c r="H20" s="109">
        <v>0.5</v>
      </c>
      <c r="I20" s="79"/>
      <c r="J20" s="90">
        <v>5</v>
      </c>
      <c r="K20" s="91">
        <f>M20+O20</f>
        <v>35.1</v>
      </c>
      <c r="L20" s="90" t="s">
        <v>330</v>
      </c>
      <c r="M20" s="92">
        <v>35</v>
      </c>
      <c r="N20" s="90" t="str">
        <f>$C$16</f>
        <v>°C</v>
      </c>
      <c r="O20" s="93">
        <v>0.1</v>
      </c>
      <c r="P20" s="108" t="str">
        <f>$C$16</f>
        <v>°C</v>
      </c>
      <c r="Q20" s="109">
        <v>0.5</v>
      </c>
    </row>
    <row r="21" spans="1:17" customHeight="1" ht="14.25">
      <c r="A21" s="90">
        <v>6</v>
      </c>
      <c r="B21" s="91">
        <f>D21+F21</f>
        <v>37.1</v>
      </c>
      <c r="C21" s="90" t="s">
        <v>330</v>
      </c>
      <c r="D21" s="92">
        <v>37</v>
      </c>
      <c r="E21" s="90" t="str">
        <f>$C$16</f>
        <v>°C</v>
      </c>
      <c r="F21" s="93">
        <v>0.1</v>
      </c>
      <c r="G21" s="108" t="str">
        <f>$C$16</f>
        <v>°C</v>
      </c>
      <c r="H21" s="109">
        <v>0.5</v>
      </c>
      <c r="I21" s="79"/>
      <c r="J21" s="90">
        <v>6</v>
      </c>
      <c r="K21" s="91">
        <f>M21+O21</f>
        <v>37.2</v>
      </c>
      <c r="L21" s="90" t="s">
        <v>330</v>
      </c>
      <c r="M21" s="92">
        <v>37</v>
      </c>
      <c r="N21" s="90" t="str">
        <f>$C$16</f>
        <v>°C</v>
      </c>
      <c r="O21" s="93">
        <v>0.2</v>
      </c>
      <c r="P21" s="108" t="str">
        <f>$C$16</f>
        <v>°C</v>
      </c>
      <c r="Q21" s="109">
        <v>0.5</v>
      </c>
    </row>
    <row r="22" spans="1:17" customHeight="1" ht="14.25">
      <c r="A22" s="90">
        <v>7</v>
      </c>
      <c r="B22" s="91">
        <f>D22+F22</f>
        <v>40.2</v>
      </c>
      <c r="C22" s="90" t="s">
        <v>330</v>
      </c>
      <c r="D22" s="92">
        <v>40</v>
      </c>
      <c r="E22" s="90" t="str">
        <f>$C$16</f>
        <v>°C</v>
      </c>
      <c r="F22" s="93">
        <v>0.2</v>
      </c>
      <c r="G22" s="108" t="str">
        <f>$C$16</f>
        <v>°C</v>
      </c>
      <c r="H22" s="109">
        <v>0.5</v>
      </c>
      <c r="I22" s="79"/>
      <c r="J22" s="90">
        <v>7</v>
      </c>
      <c r="K22" s="91">
        <f>M22+O22</f>
        <v>40.2</v>
      </c>
      <c r="L22" s="90" t="s">
        <v>330</v>
      </c>
      <c r="M22" s="92">
        <v>40</v>
      </c>
      <c r="N22" s="90" t="str">
        <f>$C$16</f>
        <v>°C</v>
      </c>
      <c r="O22" s="93">
        <v>0.2</v>
      </c>
      <c r="P22" s="108" t="str">
        <f>$C$16</f>
        <v>°C</v>
      </c>
      <c r="Q22" s="109">
        <v>0.5</v>
      </c>
    </row>
    <row r="23" spans="1:17" customHeight="1" ht="14.25">
      <c r="A23" s="79"/>
      <c r="B23" s="79"/>
      <c r="C23" s="79"/>
      <c r="D23" s="79"/>
      <c r="E23" s="79"/>
      <c r="F23" s="84"/>
      <c r="G23" s="84"/>
      <c r="H23" s="79"/>
      <c r="I23" s="79"/>
      <c r="J23" s="79"/>
      <c r="K23" s="79"/>
      <c r="L23" s="79"/>
      <c r="M23" s="79"/>
      <c r="N23" s="79"/>
      <c r="O23" s="84"/>
      <c r="P23" s="84"/>
      <c r="Q23" s="79"/>
    </row>
    <row r="24" spans="1:17" customHeight="1" ht="14.25">
      <c r="A24" s="79"/>
      <c r="B24" s="94" t="s">
        <v>313</v>
      </c>
      <c r="C24" s="95">
        <f>LINEST(B16:B22,D16:D22,1,1)</f>
        <v>1.0044117647059</v>
      </c>
      <c r="D24" s="95">
        <v>-0.055882352941179</v>
      </c>
      <c r="E24" s="96" t="s">
        <v>314</v>
      </c>
      <c r="F24" s="84"/>
      <c r="G24" s="84"/>
      <c r="H24" s="79"/>
      <c r="I24" s="79"/>
      <c r="J24" s="79"/>
      <c r="K24" s="94" t="s">
        <v>313</v>
      </c>
      <c r="L24" s="95">
        <f>LINEST(K16:K22,M16:M22,1,1)</f>
        <v>1.0081576026637</v>
      </c>
      <c r="M24" s="95">
        <v>-0.13540510543841</v>
      </c>
      <c r="N24" s="96" t="s">
        <v>314</v>
      </c>
      <c r="O24" s="84"/>
      <c r="P24" s="84"/>
      <c r="Q24" s="79"/>
    </row>
    <row r="25" spans="1:17" customHeight="1" ht="14.25">
      <c r="A25" s="79"/>
      <c r="B25" s="94" t="s">
        <v>315</v>
      </c>
      <c r="C25" s="95">
        <v>0.0030701468038419</v>
      </c>
      <c r="D25" s="95">
        <v>0.092425478910974</v>
      </c>
      <c r="E25" s="96" t="s">
        <v>316</v>
      </c>
      <c r="F25" s="84"/>
      <c r="G25" s="84"/>
      <c r="H25" s="79"/>
      <c r="I25" s="79"/>
      <c r="J25" s="79"/>
      <c r="K25" s="94" t="s">
        <v>315</v>
      </c>
      <c r="L25" s="95">
        <v>0.001492981762859</v>
      </c>
      <c r="M25" s="95">
        <v>0.044945588355878</v>
      </c>
      <c r="N25" s="96" t="s">
        <v>316</v>
      </c>
      <c r="O25" s="84"/>
      <c r="P25" s="84"/>
      <c r="Q25" s="79"/>
    </row>
    <row r="26" spans="1:17" customHeight="1" ht="14.25">
      <c r="A26" s="79"/>
      <c r="B26" s="94" t="s">
        <v>317</v>
      </c>
      <c r="C26" s="95">
        <v>0.99995328628366</v>
      </c>
      <c r="D26" s="95">
        <v>0.069663054601924</v>
      </c>
      <c r="E26" s="96" t="s">
        <v>318</v>
      </c>
      <c r="F26" s="84"/>
      <c r="G26" s="84"/>
      <c r="H26" s="79"/>
      <c r="I26" s="79"/>
      <c r="J26" s="79"/>
      <c r="K26" s="94" t="s">
        <v>317</v>
      </c>
      <c r="L26" s="95">
        <v>0.99998903477901</v>
      </c>
      <c r="M26" s="95">
        <v>0.033876448492812</v>
      </c>
      <c r="N26" s="96" t="s">
        <v>318</v>
      </c>
      <c r="O26" s="84"/>
      <c r="P26" s="84"/>
      <c r="Q26" s="79"/>
    </row>
    <row r="27" spans="1:17" customHeight="1" ht="14.25">
      <c r="A27" s="79"/>
      <c r="B27" s="94" t="s">
        <v>319</v>
      </c>
      <c r="C27" s="95">
        <v>107029.94372294</v>
      </c>
      <c r="D27" s="95">
        <v>5</v>
      </c>
      <c r="E27" s="96" t="s">
        <v>320</v>
      </c>
      <c r="F27" s="84"/>
      <c r="G27" s="84"/>
      <c r="H27" s="79"/>
      <c r="I27" s="79"/>
      <c r="J27" s="79"/>
      <c r="K27" s="94" t="s">
        <v>319</v>
      </c>
      <c r="L27" s="95">
        <v>455982.16219949</v>
      </c>
      <c r="M27" s="95">
        <v>5</v>
      </c>
      <c r="N27" s="96" t="s">
        <v>320</v>
      </c>
      <c r="O27" s="84"/>
      <c r="P27" s="84"/>
      <c r="Q27" s="79"/>
    </row>
    <row r="28" spans="1:17" customHeight="1" ht="14.25">
      <c r="A28" s="79"/>
      <c r="B28" s="94" t="s">
        <v>321</v>
      </c>
      <c r="C28" s="95">
        <v>519.4100210084</v>
      </c>
      <c r="D28" s="95">
        <v>0.024264705882353</v>
      </c>
      <c r="E28" s="96" t="s">
        <v>322</v>
      </c>
      <c r="F28" s="84"/>
      <c r="G28" s="84"/>
      <c r="H28" s="79"/>
      <c r="I28" s="79"/>
      <c r="J28" s="79"/>
      <c r="K28" s="94" t="s">
        <v>321</v>
      </c>
      <c r="L28" s="95">
        <v>523.29140478833</v>
      </c>
      <c r="M28" s="95">
        <v>0.0057380688124308</v>
      </c>
      <c r="N28" s="96" t="s">
        <v>322</v>
      </c>
      <c r="O28" s="84"/>
      <c r="P28" s="84"/>
      <c r="Q28" s="79"/>
    </row>
    <row r="29" spans="1:17" customHeight="1" ht="14.25">
      <c r="A29" s="79"/>
      <c r="B29" s="79"/>
      <c r="C29" s="79"/>
      <c r="D29" s="79"/>
      <c r="E29" s="79"/>
      <c r="F29" s="84"/>
      <c r="G29" s="84"/>
      <c r="H29" s="79"/>
      <c r="I29" s="79"/>
      <c r="J29" s="79"/>
      <c r="K29" s="79"/>
      <c r="L29" s="79"/>
      <c r="M29" s="79"/>
      <c r="N29" s="79"/>
      <c r="O29" s="84"/>
      <c r="P29" s="84"/>
      <c r="Q29" s="79"/>
    </row>
    <row r="30" spans="1:17" customHeight="1" ht="14.25">
      <c r="A30" s="79" t="s">
        <v>331</v>
      </c>
      <c r="B30" s="84"/>
      <c r="C30" s="84"/>
      <c r="D30" s="87"/>
      <c r="E30" s="97"/>
      <c r="F30" s="84"/>
      <c r="G30" s="84"/>
      <c r="H30" s="79"/>
      <c r="I30" s="79"/>
      <c r="J30" s="79" t="s">
        <v>331</v>
      </c>
      <c r="K30" s="84"/>
      <c r="L30" s="84"/>
      <c r="M30" s="87"/>
      <c r="N30" s="97"/>
      <c r="O30" s="84"/>
      <c r="P30" s="84"/>
      <c r="Q30" s="79"/>
    </row>
    <row r="31" spans="1:17" customHeight="1" ht="14.25">
      <c r="A31" s="98" t="s">
        <v>29</v>
      </c>
      <c r="B31" s="335" t="s">
        <v>310</v>
      </c>
      <c r="C31" s="336"/>
      <c r="D31" s="335" t="s">
        <v>50</v>
      </c>
      <c r="E31" s="336"/>
      <c r="F31" s="335" t="s">
        <v>311</v>
      </c>
      <c r="G31" s="337"/>
      <c r="H31" s="106" t="s">
        <v>312</v>
      </c>
      <c r="I31" s="89"/>
      <c r="J31" s="98" t="s">
        <v>29</v>
      </c>
      <c r="K31" s="335" t="s">
        <v>310</v>
      </c>
      <c r="L31" s="336"/>
      <c r="M31" s="335" t="s">
        <v>50</v>
      </c>
      <c r="N31" s="336"/>
      <c r="O31" s="335" t="s">
        <v>311</v>
      </c>
      <c r="P31" s="337"/>
      <c r="Q31" s="106" t="s">
        <v>312</v>
      </c>
    </row>
    <row r="32" spans="1:17" customHeight="1" ht="14.25">
      <c r="A32" s="90">
        <v>1</v>
      </c>
      <c r="B32" s="99">
        <f>D32+F32</f>
        <v>31.1</v>
      </c>
      <c r="C32" s="100" t="s">
        <v>144</v>
      </c>
      <c r="D32" s="101">
        <v>30</v>
      </c>
      <c r="E32" s="100" t="str">
        <f>$C$32</f>
        <v>%</v>
      </c>
      <c r="F32" s="102">
        <v>1.1</v>
      </c>
      <c r="G32" s="105" t="str">
        <f>$C$32</f>
        <v>%</v>
      </c>
      <c r="H32" s="107">
        <v>2.3</v>
      </c>
      <c r="I32" s="79"/>
      <c r="J32" s="90">
        <v>1</v>
      </c>
      <c r="K32" s="99">
        <f>M32+O32</f>
        <v>31.2</v>
      </c>
      <c r="L32" s="100" t="s">
        <v>144</v>
      </c>
      <c r="M32" s="101">
        <v>30</v>
      </c>
      <c r="N32" s="100" t="str">
        <f>$C$32</f>
        <v>%</v>
      </c>
      <c r="O32" s="102">
        <v>1.2</v>
      </c>
      <c r="P32" s="105" t="str">
        <f>$C$32</f>
        <v>%</v>
      </c>
      <c r="Q32" s="107">
        <v>2.3</v>
      </c>
    </row>
    <row r="33" spans="1:17" customHeight="1" ht="14.25">
      <c r="A33" s="90">
        <v>2</v>
      </c>
      <c r="B33" s="99">
        <f>D33+F33</f>
        <v>40.3</v>
      </c>
      <c r="C33" s="100" t="s">
        <v>144</v>
      </c>
      <c r="D33" s="101">
        <v>40</v>
      </c>
      <c r="E33" s="100" t="str">
        <f>$C$32</f>
        <v>%</v>
      </c>
      <c r="F33" s="102">
        <v>0.3</v>
      </c>
      <c r="G33" s="105" t="str">
        <f>$C$32</f>
        <v>%</v>
      </c>
      <c r="H33" s="107">
        <v>2.3</v>
      </c>
      <c r="I33" s="79"/>
      <c r="J33" s="90">
        <v>2</v>
      </c>
      <c r="K33" s="99">
        <f>M33+O33</f>
        <v>40.1</v>
      </c>
      <c r="L33" s="100" t="s">
        <v>144</v>
      </c>
      <c r="M33" s="101">
        <v>40</v>
      </c>
      <c r="N33" s="100" t="str">
        <f>$C$32</f>
        <v>%</v>
      </c>
      <c r="O33" s="102">
        <v>0.1</v>
      </c>
      <c r="P33" s="105" t="str">
        <f>$C$32</f>
        <v>%</v>
      </c>
      <c r="Q33" s="107">
        <v>2.3</v>
      </c>
    </row>
    <row r="34" spans="1:17" customHeight="1" ht="14.25">
      <c r="A34" s="90">
        <v>3</v>
      </c>
      <c r="B34" s="99">
        <f>D34+F34</f>
        <v>49.6</v>
      </c>
      <c r="C34" s="100" t="s">
        <v>144</v>
      </c>
      <c r="D34" s="101">
        <v>50</v>
      </c>
      <c r="E34" s="100" t="str">
        <f>$C$32</f>
        <v>%</v>
      </c>
      <c r="F34" s="102">
        <v>-0.4</v>
      </c>
      <c r="G34" s="105" t="str">
        <f>$C$32</f>
        <v>%</v>
      </c>
      <c r="H34" s="107">
        <v>2.3</v>
      </c>
      <c r="I34" s="79"/>
      <c r="J34" s="90">
        <v>3</v>
      </c>
      <c r="K34" s="99">
        <f>M34+O34</f>
        <v>49.4</v>
      </c>
      <c r="L34" s="100" t="s">
        <v>144</v>
      </c>
      <c r="M34" s="101">
        <v>50</v>
      </c>
      <c r="N34" s="100" t="str">
        <f>$C$32</f>
        <v>%</v>
      </c>
      <c r="O34" s="102">
        <v>-0.6</v>
      </c>
      <c r="P34" s="105" t="str">
        <f>$C$32</f>
        <v>%</v>
      </c>
      <c r="Q34" s="107">
        <v>2.3</v>
      </c>
    </row>
    <row r="35" spans="1:17" customHeight="1" ht="14.25">
      <c r="A35" s="90">
        <v>4</v>
      </c>
      <c r="B35" s="99">
        <f>D35+F35</f>
        <v>59.3</v>
      </c>
      <c r="C35" s="100" t="s">
        <v>144</v>
      </c>
      <c r="D35" s="101">
        <v>60</v>
      </c>
      <c r="E35" s="100" t="str">
        <f>$C$32</f>
        <v>%</v>
      </c>
      <c r="F35" s="102">
        <v>-0.7</v>
      </c>
      <c r="G35" s="105" t="str">
        <f>$C$32</f>
        <v>%</v>
      </c>
      <c r="H35" s="107">
        <v>2.3</v>
      </c>
      <c r="I35" s="79"/>
      <c r="J35" s="90">
        <v>4</v>
      </c>
      <c r="K35" s="99">
        <f>M35+O35</f>
        <v>58.9</v>
      </c>
      <c r="L35" s="100" t="s">
        <v>144</v>
      </c>
      <c r="M35" s="101">
        <v>60</v>
      </c>
      <c r="N35" s="100" t="str">
        <f>$C$32</f>
        <v>%</v>
      </c>
      <c r="O35" s="102">
        <v>-1.1</v>
      </c>
      <c r="P35" s="105" t="str">
        <f>$C$32</f>
        <v>%</v>
      </c>
      <c r="Q35" s="107">
        <v>2.3</v>
      </c>
    </row>
    <row r="36" spans="1:17" customHeight="1" ht="14.25">
      <c r="A36" s="90">
        <v>5</v>
      </c>
      <c r="B36" s="99">
        <f>D36+F36</f>
        <v>69.3</v>
      </c>
      <c r="C36" s="100" t="s">
        <v>144</v>
      </c>
      <c r="D36" s="101">
        <v>70</v>
      </c>
      <c r="E36" s="100" t="str">
        <f>$C$32</f>
        <v>%</v>
      </c>
      <c r="F36" s="102">
        <v>-0.7</v>
      </c>
      <c r="G36" s="105" t="str">
        <f>$C$32</f>
        <v>%</v>
      </c>
      <c r="H36" s="107">
        <v>2.3</v>
      </c>
      <c r="I36" s="79"/>
      <c r="J36" s="90">
        <v>5</v>
      </c>
      <c r="K36" s="99">
        <f>M36+O36</f>
        <v>68.7</v>
      </c>
      <c r="L36" s="100" t="s">
        <v>144</v>
      </c>
      <c r="M36" s="101">
        <v>70</v>
      </c>
      <c r="N36" s="100" t="str">
        <f>$C$32</f>
        <v>%</v>
      </c>
      <c r="O36" s="102">
        <v>-1.3</v>
      </c>
      <c r="P36" s="105" t="str">
        <f>$C$32</f>
        <v>%</v>
      </c>
      <c r="Q36" s="107">
        <v>2.3</v>
      </c>
    </row>
    <row r="37" spans="1:17" customHeight="1" ht="14.25">
      <c r="A37" s="90">
        <v>6</v>
      </c>
      <c r="B37" s="99">
        <f>D37+F37</f>
        <v>79.6</v>
      </c>
      <c r="C37" s="100" t="s">
        <v>144</v>
      </c>
      <c r="D37" s="101">
        <v>80</v>
      </c>
      <c r="E37" s="100" t="str">
        <f>$C$32</f>
        <v>%</v>
      </c>
      <c r="F37" s="102">
        <v>-0.4</v>
      </c>
      <c r="G37" s="105" t="str">
        <f>$C$32</f>
        <v>%</v>
      </c>
      <c r="H37" s="107">
        <v>2.3</v>
      </c>
      <c r="I37" s="79"/>
      <c r="J37" s="90">
        <v>6</v>
      </c>
      <c r="K37" s="99">
        <f>M37+O37</f>
        <v>78.8</v>
      </c>
      <c r="L37" s="100" t="s">
        <v>144</v>
      </c>
      <c r="M37" s="101">
        <v>80</v>
      </c>
      <c r="N37" s="100" t="str">
        <f>$C$32</f>
        <v>%</v>
      </c>
      <c r="O37" s="102">
        <v>-1.2</v>
      </c>
      <c r="P37" s="105" t="str">
        <f>$C$32</f>
        <v>%</v>
      </c>
      <c r="Q37" s="107">
        <v>2.3</v>
      </c>
    </row>
    <row r="38" spans="1:17" customHeight="1" ht="14.25">
      <c r="A38" s="90">
        <v>7</v>
      </c>
      <c r="B38" s="99">
        <f>D38+F38</f>
        <v>90.2</v>
      </c>
      <c r="C38" s="100" t="s">
        <v>144</v>
      </c>
      <c r="D38" s="101">
        <v>90</v>
      </c>
      <c r="E38" s="100" t="str">
        <f>$C$32</f>
        <v>%</v>
      </c>
      <c r="F38" s="102">
        <v>0.2</v>
      </c>
      <c r="G38" s="105" t="str">
        <f>$C$32</f>
        <v>%</v>
      </c>
      <c r="H38" s="107">
        <v>2.3</v>
      </c>
      <c r="I38" s="79"/>
      <c r="J38" s="90">
        <v>7</v>
      </c>
      <c r="K38" s="99">
        <f>M38+O38</f>
        <v>89.2</v>
      </c>
      <c r="L38" s="100" t="s">
        <v>144</v>
      </c>
      <c r="M38" s="101">
        <v>90</v>
      </c>
      <c r="N38" s="100" t="str">
        <f>$C$32</f>
        <v>%</v>
      </c>
      <c r="O38" s="102">
        <v>-0.8</v>
      </c>
      <c r="P38" s="105" t="str">
        <f>$C$32</f>
        <v>%</v>
      </c>
      <c r="Q38" s="107">
        <v>2.3</v>
      </c>
    </row>
    <row r="39" spans="1:17" customHeight="1" ht="14.25">
      <c r="A39" s="79"/>
      <c r="B39" s="84"/>
      <c r="C39" s="84"/>
      <c r="D39" s="97"/>
      <c r="E39" s="97"/>
      <c r="F39" s="84"/>
      <c r="G39" s="84"/>
      <c r="H39" s="79"/>
      <c r="I39" s="79"/>
      <c r="J39" s="79"/>
      <c r="K39" s="84"/>
      <c r="L39" s="84"/>
      <c r="M39" s="97"/>
      <c r="N39" s="97"/>
      <c r="O39" s="84"/>
      <c r="P39" s="84"/>
      <c r="Q39" s="79"/>
    </row>
    <row r="40" spans="1:17" customHeight="1" ht="14.25">
      <c r="A40" s="79"/>
      <c r="B40" s="94" t="s">
        <v>313</v>
      </c>
      <c r="C40" s="95">
        <f>LINEST(B32:B38,D32:D38,1,1)</f>
        <v>0.98428571428571</v>
      </c>
      <c r="D40" s="95">
        <v>0.85714285714285</v>
      </c>
      <c r="E40" s="96" t="s">
        <v>314</v>
      </c>
      <c r="F40" s="79"/>
      <c r="G40" s="79"/>
      <c r="H40" s="79"/>
      <c r="I40" s="79"/>
      <c r="J40" s="79"/>
      <c r="K40" s="94" t="s">
        <v>313</v>
      </c>
      <c r="L40" s="95">
        <f>LINEST(K32:K38,M32:M38,1,1)</f>
        <v>0.96678571428571</v>
      </c>
      <c r="M40" s="95">
        <v>1.4642857142857</v>
      </c>
      <c r="N40" s="96" t="s">
        <v>314</v>
      </c>
      <c r="O40" s="79"/>
      <c r="P40" s="79"/>
      <c r="Q40" s="79"/>
    </row>
    <row r="41" spans="1:17" customHeight="1" ht="14.25">
      <c r="A41" s="79"/>
      <c r="B41" s="94" t="s">
        <v>315</v>
      </c>
      <c r="C41" s="95">
        <v>0.011640885021408</v>
      </c>
      <c r="D41" s="95">
        <v>0.73623421295572</v>
      </c>
      <c r="E41" s="96" t="s">
        <v>316</v>
      </c>
      <c r="F41" s="79"/>
      <c r="G41" s="79"/>
      <c r="H41" s="79"/>
      <c r="I41" s="79"/>
      <c r="J41" s="79"/>
      <c r="K41" s="94" t="s">
        <v>315</v>
      </c>
      <c r="L41" s="95">
        <v>0.011165498974383</v>
      </c>
      <c r="M41" s="95">
        <v>0.70616815942646</v>
      </c>
      <c r="N41" s="96" t="s">
        <v>316</v>
      </c>
      <c r="O41" s="79"/>
      <c r="P41" s="79"/>
      <c r="Q41" s="79"/>
    </row>
    <row r="42" spans="1:17" customHeight="1" ht="14.25">
      <c r="A42" s="79"/>
      <c r="B42" s="94" t="s">
        <v>317</v>
      </c>
      <c r="C42" s="95">
        <v>0.99930113061069</v>
      </c>
      <c r="D42" s="95">
        <v>0.61597773614683</v>
      </c>
      <c r="E42" s="96" t="s">
        <v>318</v>
      </c>
      <c r="F42" s="79"/>
      <c r="G42" s="79"/>
      <c r="H42" s="79"/>
      <c r="I42" s="79"/>
      <c r="J42" s="79"/>
      <c r="K42" s="94" t="s">
        <v>317</v>
      </c>
      <c r="L42" s="95">
        <v>0.99933353662262</v>
      </c>
      <c r="M42" s="95">
        <v>0.59082267100326</v>
      </c>
      <c r="N42" s="96" t="s">
        <v>318</v>
      </c>
      <c r="O42" s="79"/>
      <c r="P42" s="79"/>
      <c r="Q42" s="79"/>
    </row>
    <row r="43" spans="1:17" customHeight="1" ht="14.25">
      <c r="A43" s="79"/>
      <c r="B43" s="94" t="s">
        <v>319</v>
      </c>
      <c r="C43" s="95">
        <v>7149.4126506023</v>
      </c>
      <c r="D43" s="95">
        <v>5</v>
      </c>
      <c r="E43" s="96" t="s">
        <v>320</v>
      </c>
      <c r="F43" s="79"/>
      <c r="G43" s="79"/>
      <c r="H43" s="79"/>
      <c r="I43" s="79"/>
      <c r="J43" s="79"/>
      <c r="K43" s="94" t="s">
        <v>319</v>
      </c>
      <c r="L43" s="95">
        <v>7497.2877020667</v>
      </c>
      <c r="M43" s="95">
        <v>5</v>
      </c>
      <c r="N43" s="96" t="s">
        <v>320</v>
      </c>
      <c r="O43" s="79"/>
      <c r="P43" s="79"/>
      <c r="Q43" s="79"/>
    </row>
    <row r="44" spans="1:17" customHeight="1" ht="14.25">
      <c r="A44" s="79"/>
      <c r="B44" s="94" t="s">
        <v>321</v>
      </c>
      <c r="C44" s="95">
        <v>2712.6914285714</v>
      </c>
      <c r="D44" s="95">
        <v>1.8971428571429</v>
      </c>
      <c r="E44" s="96" t="s">
        <v>322</v>
      </c>
      <c r="F44" s="79"/>
      <c r="G44" s="79"/>
      <c r="H44" s="79"/>
      <c r="I44" s="79"/>
      <c r="J44" s="79"/>
      <c r="K44" s="94" t="s">
        <v>321</v>
      </c>
      <c r="L44" s="95">
        <v>2617.0889285714</v>
      </c>
      <c r="M44" s="95">
        <v>1.7453571428571</v>
      </c>
      <c r="N44" s="96" t="s">
        <v>322</v>
      </c>
      <c r="O44" s="79"/>
      <c r="P44" s="79"/>
      <c r="Q44" s="79"/>
    </row>
    <row r="45" spans="1:17" customHeight="1" ht="14.2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7" customHeight="1" ht="14.2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</row>
    <row r="47" spans="1:17" customHeight="1" ht="14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</row>
    <row r="48" spans="1:17" customHeight="1" ht="14.2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1:17" customHeight="1" ht="14.2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17" customHeight="1" ht="14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7" customHeight="1" ht="14.2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2" spans="1:17" customHeight="1" ht="14.2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1:17" customHeight="1" ht="14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</row>
    <row r="54" spans="1:17" customHeight="1" ht="14.2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7" customHeight="1" ht="14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customHeight="1" ht="14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</row>
    <row r="57" spans="1:17" customHeight="1" ht="14.2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7" customHeight="1" ht="14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</row>
    <row r="59" spans="1:17" customHeight="1" ht="14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1:17" customHeight="1" ht="14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7" customHeight="1" ht="14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1:17" customHeight="1" ht="14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7" customHeight="1" ht="14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7" customHeight="1" ht="14.2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7" customHeight="1" ht="14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7" customHeight="1" ht="14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</row>
    <row r="67" spans="1:17" customHeight="1" ht="14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7" customHeight="1" ht="14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17" customHeight="1" ht="14.2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17" customHeight="1" ht="14.2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17" customHeight="1" ht="14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</row>
    <row r="72" spans="1:17" customHeight="1" ht="14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</row>
    <row r="73" spans="1:17" customHeight="1" ht="14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17" customHeight="1" ht="14.2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17" customHeight="1" ht="14.2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</row>
    <row r="76" spans="1:17" customHeight="1" ht="14.2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7" customHeight="1" ht="14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7" customHeight="1" ht="14.2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17" customHeight="1" ht="14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0" spans="1:17" customHeight="1" ht="14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</row>
    <row r="81" spans="1:17" customHeight="1" ht="14.2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</row>
    <row r="82" spans="1:17" customHeight="1" ht="14.2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7" customHeight="1" ht="14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</row>
    <row r="84" spans="1:17" customHeight="1" ht="14.2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7" customHeight="1" ht="14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17" customHeight="1" ht="14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7" customHeight="1" ht="14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17" customHeight="1" ht="14.2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17" customHeight="1" ht="14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17" customHeight="1" ht="14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</row>
    <row r="91" spans="1:17" customHeight="1" ht="14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17" customHeight="1" ht="14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17" customHeight="1" ht="14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17" customHeight="1" ht="14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7" customHeight="1" ht="14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17" customHeight="1" ht="14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7" customHeight="1" ht="14.2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7" customHeight="1" ht="14.2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7" customHeight="1" ht="14.2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7" customHeight="1" ht="14.2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7" customHeight="1" ht="14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</sheetData>
  <mergeCells>
    <mergeCell ref="K31:L31"/>
    <mergeCell ref="M31:N31"/>
    <mergeCell ref="O31:P31"/>
    <mergeCell ref="J1:P1"/>
    <mergeCell ref="N8:O8"/>
    <mergeCell ref="K15:L15"/>
    <mergeCell ref="M15:N15"/>
    <mergeCell ref="O15:P15"/>
    <mergeCell ref="B31:C31"/>
    <mergeCell ref="D31:E31"/>
    <mergeCell ref="F31:G31"/>
    <mergeCell ref="A1:G1"/>
    <mergeCell ref="E8:F8"/>
    <mergeCell ref="B15:C15"/>
    <mergeCell ref="D15:E15"/>
    <mergeCell ref="F15:G15"/>
  </mergeCells>
  <printOptions gridLines="false" gridLinesSet="true"/>
  <pageMargins left="0.7" right="0.7" top="0.75" bottom="0.75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94"/>
  <sheetViews>
    <sheetView tabSelected="0" workbookViewId="0" zoomScale="55" zoomScaleNormal="55" showGridLines="true" showRowColHeaders="1">
      <selection activeCell="A48" sqref="A48"/>
    </sheetView>
  </sheetViews>
  <sheetFormatPr customHeight="true" defaultRowHeight="15" defaultColWidth="14.453125" outlineLevelRow="0" outlineLevelCol="0"/>
  <cols>
    <col min="1" max="1" width="8.453125" customWidth="true" style="0"/>
    <col min="2" max="2" width="28.1796875" customWidth="true" style="0"/>
    <col min="3" max="3" width="18" customWidth="true" style="0"/>
    <col min="4" max="4" width="19.36328125" customWidth="true" style="0"/>
    <col min="5" max="5" width="30.1796875" customWidth="true" style="0"/>
    <col min="6" max="6" width="26" customWidth="true" style="0"/>
    <col min="7" max="7" width="25.453125" customWidth="true" style="0"/>
    <col min="8" max="8" width="33.453125" customWidth="true" style="0"/>
    <col min="9" max="9" width="39.1796875" customWidth="true" style="0"/>
    <col min="10" max="10" width="18.36328125" customWidth="true" style="0"/>
    <col min="11" max="11" width="8.6328125" customWidth="true" style="0"/>
    <col min="12" max="12" width="8.6328125" customWidth="true" style="0"/>
    <col min="13" max="13" width="8.6328125" customWidth="true" style="0"/>
    <col min="14" max="14" width="8.6328125" customWidth="true" style="0"/>
    <col min="15" max="15" width="8.6328125" customWidth="true" style="0"/>
    <col min="16" max="16" width="8.6328125" customWidth="true" style="0"/>
    <col min="17" max="17" width="8.6328125" customWidth="true" style="0"/>
    <col min="18" max="18" width="8.6328125" customWidth="true" style="0"/>
    <col min="19" max="19" width="8.6328125" customWidth="true" style="0"/>
    <col min="20" max="20" width="8.6328125" customWidth="true" style="0"/>
    <col min="21" max="21" width="8.6328125" customWidth="true" style="0"/>
    <col min="22" max="22" width="8.6328125" customWidth="true" style="0"/>
    <col min="23" max="23" width="8.6328125" customWidth="true" style="0"/>
    <col min="24" max="24" width="8.6328125" customWidth="true" style="0"/>
    <col min="25" max="25" width="8.6328125" customWidth="true" style="0"/>
    <col min="26" max="26" width="8.6328125" customWidth="true" style="0"/>
  </cols>
  <sheetData>
    <row r="1" spans="1:26" customHeight="1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.5">
      <c r="A2" s="2" t="str">
        <f>'LK yg diisi'!F2</f>
        <v>PT DIGITAL KALIBRASI HEBAT</v>
      </c>
      <c r="B2" s="235"/>
      <c r="C2" s="235"/>
      <c r="D2" s="235"/>
      <c r="E2" s="235"/>
      <c r="F2" s="235"/>
      <c r="G2" s="235"/>
      <c r="H2" s="235"/>
      <c r="I2" s="23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5.5">
      <c r="A3" s="2" t="str">
        <f>'LK yg diisi'!F3</f>
        <v>LEMBAR KERJA PENGUJIAN DAN KALIBRASI</v>
      </c>
      <c r="B3" s="235"/>
      <c r="C3" s="235"/>
      <c r="D3" s="235"/>
      <c r="E3" s="235"/>
      <c r="F3" s="235"/>
      <c r="G3" s="235"/>
      <c r="H3" s="235"/>
      <c r="I3" s="2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15.5">
      <c r="A4" s="2" t="str">
        <f>'LK yg diisi'!F4</f>
        <v>CT-SCAN</v>
      </c>
      <c r="B4" s="235"/>
      <c r="C4" s="235"/>
      <c r="D4" s="235"/>
      <c r="E4" s="235"/>
      <c r="F4" s="235"/>
      <c r="G4" s="235"/>
      <c r="H4" s="235"/>
      <c r="I4" s="23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15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customHeight="1" ht="15.5">
      <c r="A6" s="236"/>
      <c r="B6" s="237"/>
      <c r="C6" s="237"/>
      <c r="D6" s="237"/>
      <c r="E6" s="237"/>
      <c r="F6" s="237"/>
      <c r="G6" s="237"/>
      <c r="H6" s="4"/>
      <c r="I6" s="4"/>
      <c r="J6" s="1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customHeight="1" ht="19.5">
      <c r="A7" s="5" t="str">
        <f>'LK yg diisi'!A7</f>
        <v>ADMINISTRASI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customHeight="1" ht="19.5">
      <c r="A8" s="1" t="str">
        <f>'LK yg diisi'!A8</f>
        <v>No. Order</v>
      </c>
      <c r="B8" s="1"/>
      <c r="C8" s="6"/>
      <c r="D8" s="7"/>
      <c r="E8" s="7"/>
      <c r="F8" s="7"/>
      <c r="G8" s="8"/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customHeight="1" ht="19.5">
      <c r="A9" s="1" t="str">
        <f>'LK yg diisi'!A9</f>
        <v>Merk</v>
      </c>
      <c r="B9" s="1"/>
      <c r="C9" s="10"/>
      <c r="D9" s="10"/>
      <c r="E9" s="7" t="str">
        <f>'LK yg diisi'!E9</f>
        <v>Nama Pemilik </v>
      </c>
      <c r="F9" s="6"/>
      <c r="G9" s="11"/>
      <c r="H9" s="12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customHeight="1" ht="19.5">
      <c r="A10" s="1" t="str">
        <f>'LK yg diisi'!A10</f>
        <v>Type/ Model</v>
      </c>
      <c r="B10" s="1"/>
      <c r="C10" s="13"/>
      <c r="D10" s="10"/>
      <c r="E10" s="7" t="str">
        <f>'LK yg diisi'!E10</f>
        <v>Alamat Pemilik</v>
      </c>
      <c r="F10" s="14"/>
      <c r="G10" s="11"/>
      <c r="H10" s="12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customHeight="1" ht="15.75">
      <c r="A11" s="1" t="str">
        <f>'LK yg diisi'!A11</f>
        <v>Nomor Seri</v>
      </c>
      <c r="B11" s="15"/>
      <c r="C11" s="16"/>
      <c r="D11" s="10"/>
      <c r="E11" s="7"/>
      <c r="F11" s="17"/>
      <c r="G11" s="11"/>
      <c r="H11" s="12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customHeight="1" ht="19.5">
      <c r="A12" s="1" t="str">
        <f>'LK yg diisi'!A12</f>
        <v>Tanggal Kalibrasi</v>
      </c>
      <c r="B12" s="1"/>
      <c r="C12" s="18"/>
      <c r="D12" s="10"/>
      <c r="E12" s="7" t="str">
        <f>'LK yg diisi'!E12</f>
        <v>Tanggal Terima</v>
      </c>
      <c r="F12" s="19"/>
      <c r="G12" s="20"/>
      <c r="H12" s="12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customHeight="1" ht="19.5">
      <c r="A13" s="1" t="str">
        <f>'LK yg diisi'!A13</f>
        <v>Instansi/ Ruangan</v>
      </c>
      <c r="B13" s="1"/>
      <c r="C13" s="21"/>
      <c r="D13" s="7"/>
      <c r="E13" s="7"/>
      <c r="F13" s="10"/>
      <c r="G13" s="12"/>
      <c r="H13" s="12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customHeight="1" ht="19.5">
      <c r="A14" s="1" t="str">
        <f>'LK yg diisi'!A14</f>
        <v>Resolusi</v>
      </c>
      <c r="B14" s="1"/>
      <c r="C14" s="16"/>
      <c r="D14" s="7"/>
      <c r="E14" s="7"/>
      <c r="F14" s="7"/>
      <c r="G14" s="12"/>
      <c r="H14" s="12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customHeight="1" ht="19.5">
      <c r="A15" s="1" t="str">
        <f>'LK yg diisi'!A15</f>
        <v>Nama Kalibrator</v>
      </c>
      <c r="B15" s="1"/>
      <c r="C15" s="22"/>
      <c r="D15" s="7"/>
      <c r="E15" s="7"/>
      <c r="F15" s="7"/>
      <c r="G15" s="12"/>
      <c r="H15" s="12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customHeight="1" ht="15.5">
      <c r="A16" s="1" t="str">
        <f>'LK yg diisi'!A16</f>
        <v>Metoda Kerja</v>
      </c>
      <c r="B16" s="1"/>
      <c r="C16" s="23" t="s">
        <v>3</v>
      </c>
      <c r="D16" s="7"/>
      <c r="E16" s="7"/>
      <c r="F16" s="7"/>
      <c r="G16" s="12"/>
      <c r="H16" s="12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customHeight="1" ht="19.5">
      <c r="A17" s="24"/>
      <c r="B17" s="15"/>
      <c r="C17" s="15"/>
      <c r="D17" s="15"/>
      <c r="E17" s="15"/>
      <c r="F17" s="15"/>
      <c r="G17" s="15"/>
      <c r="H17" s="15"/>
      <c r="I17" s="15"/>
      <c r="J17" s="1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customHeight="1" ht="19.5">
      <c r="A18" s="24" t="s">
        <v>4</v>
      </c>
      <c r="B18" s="15"/>
      <c r="C18" s="15"/>
      <c r="D18" s="15"/>
      <c r="E18" s="15"/>
      <c r="F18" s="15"/>
      <c r="G18" s="15"/>
      <c r="H18" s="15"/>
      <c r="I18" s="15"/>
      <c r="J18" s="1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customHeight="1" ht="19.5">
      <c r="A19" s="25" t="str">
        <f>'LK yg diisi'!A19</f>
        <v>No.</v>
      </c>
      <c r="B19" s="25" t="str">
        <f>'LK yg diisi'!B19</f>
        <v>Nama Alat</v>
      </c>
      <c r="C19" s="25" t="str">
        <f>'LK yg diisi'!C19</f>
        <v>Merk</v>
      </c>
      <c r="D19" s="25" t="str">
        <f>'LK yg diisi'!D19</f>
        <v>Model/Type</v>
      </c>
      <c r="E19" s="25" t="str">
        <f>'LK yg diisi'!E19</f>
        <v>Nomor Seri</v>
      </c>
      <c r="G19" s="15"/>
      <c r="H19" s="15"/>
      <c r="I19" s="1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6" customHeight="1" ht="15.5">
      <c r="A20" s="29">
        <f>'LK yg diisi'!A20</f>
        <v>1</v>
      </c>
      <c r="B20" s="26" t="str">
        <f>'LK yg diisi'!B20</f>
        <v>X-Ray Multimeter</v>
      </c>
      <c r="C20" s="26" t="str">
        <f>'LK yg diisi'!C20</f>
        <v>RTI Group</v>
      </c>
      <c r="D20" s="26" t="str">
        <f>'LK yg diisi'!D20</f>
        <v>Piranha</v>
      </c>
      <c r="E20" s="26" t="str">
        <f>'LK yg diisi'!E20</f>
        <v>CB2-22080116</v>
      </c>
      <c r="G20" s="15"/>
      <c r="H20" s="15"/>
      <c r="I20" s="1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6" customHeight="1" ht="15.5">
      <c r="A21" s="29">
        <f>'LK yg diisi'!A21</f>
        <v>2</v>
      </c>
      <c r="B21" s="26" t="str">
        <f>'LK yg diisi'!B21</f>
        <v>Electrical Safety Analyzer</v>
      </c>
      <c r="C21" s="26" t="str">
        <f>'LK yg diisi'!C21</f>
        <v>Fluke Biomedical</v>
      </c>
      <c r="D21" s="26" t="str">
        <f>'LK yg diisi'!D21</f>
        <v>ESA 612</v>
      </c>
      <c r="E21" s="26">
        <f>'LK yg diisi'!E21</f>
        <v>5977047</v>
      </c>
      <c r="G21" s="15"/>
      <c r="H21" s="15"/>
      <c r="I21" s="1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6" customHeight="1" ht="15.5">
      <c r="A22" s="29">
        <f>'LK yg diisi'!A22</f>
        <v>3</v>
      </c>
      <c r="B22" s="26" t="str">
        <f>'LK yg diisi'!B22</f>
        <v>Thermohygrometer</v>
      </c>
      <c r="C22" s="26" t="str">
        <f>'LK yg diisi'!C22</f>
        <v>Fluke</v>
      </c>
      <c r="D22" s="26">
        <f>'LK yg diisi'!D22</f>
        <v>971</v>
      </c>
      <c r="E22" s="26" t="str">
        <f>'LK yg diisi'!E22</f>
        <v>FNLO6QPQVJS</v>
      </c>
      <c r="G22" s="15"/>
      <c r="H22" s="15"/>
      <c r="I22" s="1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6" customHeight="1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customHeight="1" ht="19.5">
      <c r="A24" s="24" t="s">
        <v>5</v>
      </c>
      <c r="B24" s="15"/>
      <c r="C24" s="15"/>
      <c r="D24" s="15"/>
      <c r="E24" s="15"/>
      <c r="F24" s="15"/>
      <c r="G24" s="15"/>
      <c r="H24" s="15"/>
      <c r="I24" s="15"/>
      <c r="J24" s="1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customHeight="1" ht="19.5">
      <c r="A25" s="25" t="str">
        <f>'LK yg diisi'!A26</f>
        <v>No.</v>
      </c>
      <c r="B25" s="25" t="s">
        <v>6</v>
      </c>
      <c r="C25" s="238" t="s">
        <v>7</v>
      </c>
      <c r="D25" s="239"/>
      <c r="E25" s="239"/>
      <c r="F25" s="239"/>
      <c r="G25" s="239"/>
      <c r="H25" s="239"/>
      <c r="I25" s="15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28"/>
      <c r="Y25" s="28"/>
      <c r="Z25" s="28"/>
    </row>
    <row r="26" spans="1:26" customHeight="1" ht="30">
      <c r="A26" s="29">
        <f>'LK yg diisi'!A27</f>
        <v>1</v>
      </c>
      <c r="B26" s="29" t="str">
        <f>'LK yg diisi'!B27</f>
        <v>Temperatur Ruangan</v>
      </c>
      <c r="C26" s="29" t="str">
        <f>'LK yg diisi'!C27</f>
        <v>Awal:         </v>
      </c>
      <c r="D26" s="29"/>
      <c r="E26" s="29" t="str">
        <f>'LK yg diisi'!E27</f>
        <v>°C</v>
      </c>
      <c r="F26" s="29" t="str">
        <f>'LK yg diisi'!F27</f>
        <v>Akhir:</v>
      </c>
      <c r="G26" s="29"/>
      <c r="H26" s="29" t="str">
        <f>'LK yg diisi'!H27</f>
        <v>°C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customHeight="1" ht="30">
      <c r="A27" s="29">
        <f>'LK yg diisi'!A28</f>
        <v>2</v>
      </c>
      <c r="B27" s="29" t="str">
        <f>'LK yg diisi'!B28</f>
        <v>Kelembaban Ruangan</v>
      </c>
      <c r="C27" s="29" t="str">
        <f>'LK yg diisi'!C28</f>
        <v>Awal:         </v>
      </c>
      <c r="D27" s="29"/>
      <c r="E27" s="29" t="str">
        <f>'LK yg diisi'!E28</f>
        <v>%</v>
      </c>
      <c r="F27" s="29" t="str">
        <f>'LK yg diisi'!F28</f>
        <v>Akhir:</v>
      </c>
      <c r="G27" s="29"/>
      <c r="H27" s="29" t="str">
        <f>'LK yg diisi'!H28</f>
        <v>%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customHeight="1" ht="30">
      <c r="A28" s="29">
        <f>A27+1</f>
        <v>3</v>
      </c>
      <c r="B28" s="179" t="s">
        <v>8</v>
      </c>
      <c r="C28" s="29" t="s">
        <v>9</v>
      </c>
      <c r="D28" s="208"/>
      <c r="E28" s="29" t="s">
        <v>10</v>
      </c>
      <c r="F28" s="28"/>
      <c r="G28" s="28"/>
      <c r="H28" s="28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customHeight="1" ht="30">
      <c r="A29" s="15"/>
      <c r="B29" s="15"/>
      <c r="C29" s="29" t="s">
        <v>11</v>
      </c>
      <c r="D29" s="208"/>
      <c r="E29" s="29" t="s">
        <v>10</v>
      </c>
      <c r="F29" s="28"/>
      <c r="G29" s="28"/>
      <c r="H29" s="28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customHeight="1" ht="30">
      <c r="A30" s="28"/>
      <c r="B30" s="15"/>
      <c r="C30" s="29" t="s">
        <v>12</v>
      </c>
      <c r="D30" s="208"/>
      <c r="E30" s="29" t="s">
        <v>10</v>
      </c>
      <c r="F30" s="28"/>
      <c r="G30" s="28"/>
      <c r="H30" s="28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customHeight="1" ht="30">
      <c r="A31" s="28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customHeight="1" ht="30">
      <c r="A32" s="24" t="s">
        <v>13</v>
      </c>
      <c r="B32" s="32"/>
      <c r="C32" s="3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customHeight="1" ht="30">
      <c r="A33" s="25" t="str">
        <f>'LK yg diisi'!A36</f>
        <v>No.</v>
      </c>
      <c r="B33" s="25" t="str">
        <f>'LK yg diisi'!B36</f>
        <v>Parameter</v>
      </c>
      <c r="C33" s="240" t="s">
        <v>14</v>
      </c>
      <c r="D33" s="240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customHeight="1" ht="28.5">
      <c r="A34" s="29">
        <v>1</v>
      </c>
      <c r="B34" s="118" t="s">
        <v>15</v>
      </c>
      <c r="C34" s="41" t="s">
        <v>16</v>
      </c>
      <c r="D34" s="41" t="s">
        <v>17</v>
      </c>
      <c r="E34" s="15"/>
      <c r="F34" s="15"/>
      <c r="G34" s="15"/>
      <c r="H34" s="15"/>
      <c r="I34" s="15"/>
      <c r="J34" s="15"/>
      <c r="K34" s="28"/>
      <c r="L34" s="28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customHeight="1" ht="19.5">
      <c r="A35" s="29">
        <v>2</v>
      </c>
      <c r="B35" s="118" t="s">
        <v>18</v>
      </c>
      <c r="C35" s="41" t="s">
        <v>16</v>
      </c>
      <c r="D35" s="41" t="s">
        <v>17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customHeight="1" ht="19.5">
      <c r="A36" s="29">
        <v>3</v>
      </c>
      <c r="B36" s="118" t="s">
        <v>19</v>
      </c>
      <c r="C36" s="41" t="s">
        <v>16</v>
      </c>
      <c r="D36" s="41" t="s">
        <v>17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customHeight="1" ht="19.5">
      <c r="A37" s="28"/>
      <c r="B37" s="34"/>
      <c r="C37" s="43"/>
      <c r="D37" s="4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customHeight="1" ht="19.5">
      <c r="A38" s="181" t="s">
        <v>20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customHeight="1" ht="19.5">
      <c r="A39" s="1"/>
      <c r="B39" s="182" t="s">
        <v>21</v>
      </c>
      <c r="C39" s="183"/>
      <c r="D39" s="184" t="s">
        <v>22</v>
      </c>
      <c r="E39" s="185"/>
      <c r="F39" s="184" t="s">
        <v>23</v>
      </c>
      <c r="G39" s="185"/>
      <c r="H39" s="184" t="s">
        <v>24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customHeight="1" ht="19.5">
      <c r="A40" s="1"/>
      <c r="B40" s="182" t="s">
        <v>25</v>
      </c>
      <c r="C40" s="185"/>
      <c r="D40" s="184" t="s">
        <v>26</v>
      </c>
      <c r="E40" s="183"/>
      <c r="F40" s="184" t="s">
        <v>27</v>
      </c>
      <c r="G40" s="185"/>
      <c r="H40" s="184" t="s">
        <v>28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customHeight="1" ht="19.5">
      <c r="A41" s="28"/>
      <c r="B41" s="34"/>
      <c r="C41" s="43"/>
      <c r="D41" s="4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customHeight="1" ht="19.5">
      <c r="A42" s="25" t="s">
        <v>29</v>
      </c>
      <c r="B42" s="287" t="s">
        <v>6</v>
      </c>
      <c r="C42" s="288"/>
      <c r="D42" s="289"/>
      <c r="E42" s="238" t="s">
        <v>7</v>
      </c>
      <c r="F42" s="239"/>
      <c r="G42" s="178" t="s">
        <v>30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customHeight="1" ht="19.5">
      <c r="A43" s="29">
        <v>1</v>
      </c>
      <c r="B43" s="290" t="s">
        <v>31</v>
      </c>
      <c r="C43" s="239"/>
      <c r="D43" s="239"/>
      <c r="E43" s="30"/>
      <c r="F43" s="41" t="s">
        <v>32</v>
      </c>
      <c r="G43" s="186" t="s">
        <v>33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customHeight="1" ht="19.5">
      <c r="A44" s="29">
        <f>A43+1</f>
        <v>2</v>
      </c>
      <c r="B44" s="290" t="s">
        <v>34</v>
      </c>
      <c r="C44" s="239"/>
      <c r="D44" s="239"/>
      <c r="E44" s="30"/>
      <c r="F44" s="41" t="s">
        <v>35</v>
      </c>
      <c r="G44" s="186" t="s">
        <v>36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customHeight="1" ht="19.5">
      <c r="A45" s="29">
        <f>A44+1</f>
        <v>3</v>
      </c>
      <c r="B45" s="285" t="s">
        <v>37</v>
      </c>
      <c r="C45" s="239"/>
      <c r="D45" s="239"/>
      <c r="E45" s="30"/>
      <c r="F45" s="41" t="s">
        <v>38</v>
      </c>
      <c r="G45" s="186" t="s">
        <v>39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customHeight="1" ht="19.5">
      <c r="A46" s="29">
        <f>A45+1</f>
        <v>4</v>
      </c>
      <c r="B46" s="285" t="s">
        <v>40</v>
      </c>
      <c r="C46" s="239"/>
      <c r="D46" s="239"/>
      <c r="E46" s="30"/>
      <c r="F46" s="41" t="s">
        <v>38</v>
      </c>
      <c r="G46" s="46" t="s">
        <v>41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customHeight="1" ht="19.5">
      <c r="A47" s="29">
        <f>A46+1</f>
        <v>5</v>
      </c>
      <c r="B47" s="285" t="s">
        <v>42</v>
      </c>
      <c r="C47" s="239"/>
      <c r="D47" s="239"/>
      <c r="E47" s="187"/>
      <c r="F47" s="188" t="s">
        <v>43</v>
      </c>
      <c r="G47" s="189" t="s">
        <v>44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customHeight="1" ht="19.5">
      <c r="A48" s="29">
        <f>A47+1</f>
        <v>6</v>
      </c>
      <c r="B48" s="286" t="s">
        <v>45</v>
      </c>
      <c r="C48" s="239"/>
      <c r="D48" s="239"/>
      <c r="E48" s="30"/>
      <c r="F48" s="29" t="s">
        <v>46</v>
      </c>
      <c r="G48" s="186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customHeight="1" ht="19.5">
      <c r="A49" s="28"/>
      <c r="B49" s="34"/>
      <c r="C49" s="43"/>
      <c r="D49" s="4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customHeight="1" ht="21">
      <c r="A50" s="24" t="s">
        <v>47</v>
      </c>
      <c r="B50" s="1"/>
      <c r="C50" s="1"/>
      <c r="D50" s="1"/>
      <c r="E50" s="34"/>
      <c r="F50" s="1"/>
      <c r="G50" s="1"/>
      <c r="H50" s="1"/>
      <c r="I50" s="1"/>
      <c r="J50" s="1"/>
      <c r="K50" s="1"/>
      <c r="L50" s="1"/>
      <c r="M50" s="35"/>
      <c r="N50" s="35"/>
      <c r="O50" s="35"/>
      <c r="P50" s="35"/>
      <c r="Q50" s="35"/>
      <c r="R50" s="36"/>
      <c r="S50" s="37"/>
      <c r="T50" s="37"/>
      <c r="U50" s="37"/>
      <c r="V50" s="1"/>
      <c r="W50" s="1"/>
      <c r="X50" s="1"/>
      <c r="Y50" s="1"/>
      <c r="Z50" s="1"/>
    </row>
    <row r="51" spans="1:26" customHeight="1" ht="21">
      <c r="A51" s="121" t="s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5"/>
      <c r="N51" s="35"/>
      <c r="O51" s="35"/>
      <c r="P51" s="35"/>
      <c r="Q51" s="35"/>
      <c r="R51" s="36"/>
      <c r="S51" s="37"/>
      <c r="T51" s="37"/>
      <c r="U51" s="37"/>
      <c r="V51" s="1"/>
      <c r="W51" s="1"/>
      <c r="X51" s="1"/>
      <c r="Y51" s="1"/>
      <c r="Z51" s="1"/>
    </row>
    <row r="52" spans="1:26" customHeight="1" ht="15.5">
      <c r="A52" s="248" t="s">
        <v>49</v>
      </c>
      <c r="B52" s="250" t="s">
        <v>50</v>
      </c>
      <c r="C52" s="251"/>
      <c r="D52" s="252"/>
      <c r="E52" s="250" t="s">
        <v>51</v>
      </c>
      <c r="F52" s="251"/>
      <c r="G52" s="252"/>
      <c r="H52" s="253" t="s">
        <v>52</v>
      </c>
      <c r="I52" s="1"/>
      <c r="J52" s="1"/>
      <c r="K52" s="1"/>
      <c r="L52" s="1"/>
      <c r="M52" s="38"/>
      <c r="N52" s="38"/>
      <c r="O52" s="38"/>
      <c r="P52" s="38"/>
      <c r="Q52" s="38"/>
      <c r="R52" s="39"/>
      <c r="S52" s="40"/>
      <c r="T52" s="40"/>
      <c r="U52" s="40"/>
      <c r="V52" s="1"/>
      <c r="W52" s="1"/>
      <c r="X52" s="1"/>
      <c r="Y52" s="1"/>
      <c r="Z52" s="1"/>
    </row>
    <row r="53" spans="1:26" customHeight="1" ht="15.5">
      <c r="A53" s="249"/>
      <c r="B53" s="169" t="s">
        <v>53</v>
      </c>
      <c r="C53" s="169" t="s">
        <v>54</v>
      </c>
      <c r="D53" s="169" t="s">
        <v>55</v>
      </c>
      <c r="E53" s="169"/>
      <c r="F53" s="169"/>
      <c r="G53" s="169"/>
      <c r="H53" s="254"/>
      <c r="I53" s="1"/>
      <c r="J53" s="1"/>
      <c r="K53" s="1"/>
      <c r="L53" s="1"/>
      <c r="M53" s="38"/>
      <c r="N53" s="38"/>
      <c r="O53" s="38"/>
      <c r="P53" s="38"/>
      <c r="Q53" s="38"/>
      <c r="R53" s="39"/>
      <c r="S53" s="40"/>
      <c r="T53" s="40"/>
      <c r="U53" s="40"/>
      <c r="V53" s="1"/>
      <c r="W53" s="1"/>
      <c r="X53" s="1"/>
      <c r="Y53" s="1"/>
      <c r="Z53" s="1"/>
    </row>
    <row r="54" spans="1:26" customHeight="1" ht="24.5">
      <c r="A54" s="210">
        <v>1</v>
      </c>
      <c r="B54" s="211"/>
      <c r="C54" s="255"/>
      <c r="D54" s="255"/>
      <c r="E54" s="170"/>
      <c r="F54" s="170"/>
      <c r="G54" s="170"/>
      <c r="H54" s="282" t="s">
        <v>56</v>
      </c>
      <c r="I54" s="1"/>
      <c r="J54" s="1"/>
      <c r="K54" s="1"/>
      <c r="L54" s="1"/>
      <c r="M54" s="35"/>
      <c r="N54" s="35"/>
      <c r="O54" s="35"/>
      <c r="P54" s="35"/>
      <c r="Q54" s="35"/>
      <c r="R54" s="36"/>
      <c r="S54" s="37"/>
      <c r="T54" s="37"/>
      <c r="U54" s="37"/>
      <c r="V54" s="1"/>
      <c r="W54" s="1"/>
      <c r="X54" s="1"/>
      <c r="Y54" s="1"/>
      <c r="Z54" s="1"/>
    </row>
    <row r="55" spans="1:26" customHeight="1" ht="24.5">
      <c r="A55" s="210">
        <v>2</v>
      </c>
      <c r="B55" s="211"/>
      <c r="C55" s="256"/>
      <c r="D55" s="256"/>
      <c r="E55" s="170"/>
      <c r="F55" s="170"/>
      <c r="G55" s="170"/>
      <c r="H55" s="283"/>
      <c r="I55" s="1"/>
      <c r="J55" s="1"/>
      <c r="K55" s="1"/>
      <c r="L55" s="1"/>
      <c r="M55" s="35"/>
      <c r="N55" s="35"/>
      <c r="O55" s="35"/>
      <c r="P55" s="35"/>
      <c r="Q55" s="35"/>
      <c r="R55" s="36"/>
      <c r="S55" s="37"/>
      <c r="T55" s="37"/>
      <c r="U55" s="37"/>
      <c r="V55" s="1"/>
      <c r="W55" s="1"/>
      <c r="X55" s="1"/>
      <c r="Y55" s="1"/>
      <c r="Z55" s="1"/>
    </row>
    <row r="56" spans="1:26" customHeight="1" ht="24.5">
      <c r="A56" s="210">
        <v>3</v>
      </c>
      <c r="B56" s="211"/>
      <c r="C56" s="257"/>
      <c r="D56" s="257"/>
      <c r="E56" s="170"/>
      <c r="F56" s="170"/>
      <c r="G56" s="170"/>
      <c r="H56" s="284"/>
      <c r="I56" s="1"/>
      <c r="J56" s="1"/>
      <c r="K56" s="1"/>
      <c r="L56" s="1"/>
      <c r="M56" s="35"/>
      <c r="N56" s="35"/>
      <c r="O56" s="35"/>
      <c r="P56" s="35"/>
      <c r="Q56" s="35"/>
      <c r="R56" s="36"/>
      <c r="S56" s="37"/>
      <c r="T56" s="37"/>
      <c r="U56" s="37"/>
      <c r="V56" s="1"/>
      <c r="W56" s="1"/>
      <c r="X56" s="1"/>
      <c r="Y56" s="1"/>
      <c r="Z56" s="1"/>
    </row>
    <row r="57" spans="1:26" customHeight="1" ht="15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customHeight="1" ht="18.75">
      <c r="A58" s="45" t="s">
        <v>57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6" customHeight="1" ht="30">
      <c r="A59" s="41">
        <v>1</v>
      </c>
      <c r="B59" s="46" t="s">
        <v>58</v>
      </c>
      <c r="C59" s="46" t="s">
        <v>59</v>
      </c>
      <c r="D59" s="241" t="s">
        <v>16</v>
      </c>
      <c r="E59" s="242"/>
      <c r="F59" s="1"/>
      <c r="G59" s="35"/>
      <c r="H59" s="35"/>
      <c r="I59" s="35"/>
      <c r="J59" s="35"/>
      <c r="K59" s="35"/>
      <c r="L59" s="35"/>
      <c r="M59" s="35"/>
      <c r="N59" s="35"/>
      <c r="O59" s="47"/>
      <c r="P59" s="35"/>
      <c r="Q59" s="35"/>
      <c r="R59" s="34"/>
      <c r="S59" s="34"/>
      <c r="T59" s="34"/>
      <c r="U59" s="34"/>
      <c r="V59" s="34"/>
    </row>
    <row r="60" spans="1:26" customHeight="1" ht="30">
      <c r="A60" s="41">
        <v>2</v>
      </c>
      <c r="B60" s="46" t="s">
        <v>60</v>
      </c>
      <c r="C60" s="46" t="s">
        <v>61</v>
      </c>
      <c r="D60" s="246" t="s">
        <v>62</v>
      </c>
      <c r="E60" s="247"/>
      <c r="F60" s="1"/>
      <c r="G60" s="35"/>
      <c r="H60" s="35"/>
      <c r="I60" s="35"/>
      <c r="J60" s="35"/>
      <c r="K60" s="35"/>
      <c r="L60" s="35"/>
      <c r="M60" s="35"/>
      <c r="N60" s="35"/>
      <c r="O60" s="47"/>
      <c r="P60" s="35"/>
      <c r="Q60" s="35"/>
      <c r="R60" s="34"/>
      <c r="S60" s="34"/>
      <c r="T60" s="34"/>
      <c r="U60" s="34"/>
      <c r="V60" s="34"/>
    </row>
    <row r="61" spans="1:26" customHeight="1" ht="30">
      <c r="A61" s="41">
        <v>3</v>
      </c>
      <c r="B61" s="46" t="s">
        <v>63</v>
      </c>
      <c r="C61" s="46" t="s">
        <v>64</v>
      </c>
      <c r="D61" s="241" t="s">
        <v>65</v>
      </c>
      <c r="E61" s="242"/>
      <c r="F61" s="35"/>
      <c r="G61" s="35"/>
      <c r="H61" s="35"/>
      <c r="I61" s="35"/>
      <c r="J61" s="34"/>
      <c r="K61" s="35"/>
      <c r="L61" s="35"/>
      <c r="M61" s="35"/>
      <c r="N61" s="35"/>
      <c r="O61" s="35"/>
      <c r="P61" s="35"/>
      <c r="Q61" s="35"/>
      <c r="R61" s="35"/>
      <c r="S61" s="47"/>
      <c r="T61" s="35"/>
      <c r="U61" s="35"/>
      <c r="V61" s="34"/>
      <c r="W61" s="34"/>
      <c r="X61" s="34"/>
      <c r="Y61" s="34"/>
      <c r="Z61" s="34"/>
    </row>
    <row r="62" spans="1:26" customHeight="1" ht="49.5">
      <c r="A62" s="41">
        <v>4</v>
      </c>
      <c r="B62" s="46" t="s">
        <v>66</v>
      </c>
      <c r="C62" s="243" t="s">
        <v>67</v>
      </c>
      <c r="D62" s="244"/>
      <c r="E62" s="24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4"/>
      <c r="W62" s="34"/>
      <c r="X62" s="34"/>
      <c r="Y62" s="34"/>
      <c r="Z62" s="34"/>
    </row>
    <row r="63" spans="1:26" customHeight="1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customHeight="1" ht="15.75">
      <c r="A64" s="45" t="s">
        <v>68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customHeight="1" ht="70.5">
      <c r="A65" s="233" t="s">
        <v>69</v>
      </c>
      <c r="B65" s="234"/>
      <c r="C65" s="234"/>
      <c r="D65" s="28" t="s">
        <v>70</v>
      </c>
      <c r="E65" s="15" t="s">
        <v>71</v>
      </c>
      <c r="F65" s="1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customHeight="1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customHeight="1" ht="93.75">
      <c r="A67" s="1"/>
      <c r="B67" s="1"/>
      <c r="C67" s="48" t="s">
        <v>72</v>
      </c>
      <c r="D67" s="49" t="s">
        <v>73</v>
      </c>
      <c r="E67" s="1"/>
      <c r="F67" s="48" t="s">
        <v>74</v>
      </c>
      <c r="G67" s="49" t="s">
        <v>73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customHeight="1" ht="15.75">
      <c r="A68" s="1"/>
      <c r="B68" s="1"/>
      <c r="C68" s="50"/>
      <c r="D68" s="51"/>
      <c r="E68" s="1"/>
      <c r="F68" s="50"/>
      <c r="G68" s="5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customHeight="1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customHeight="1" ht="35.25">
      <c r="A70" s="260" t="s">
        <v>75</v>
      </c>
      <c r="B70" s="261"/>
      <c r="C70" s="260" t="s">
        <v>76</v>
      </c>
      <c r="D70" s="261"/>
      <c r="E70" s="52" t="s">
        <v>77</v>
      </c>
      <c r="F70" s="262" t="s">
        <v>78</v>
      </c>
      <c r="G70" s="26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customHeight="1" ht="15.75">
      <c r="A71" s="260" t="s">
        <v>79</v>
      </c>
      <c r="B71" s="261"/>
      <c r="C71" s="260" t="s">
        <v>80</v>
      </c>
      <c r="D71" s="261"/>
      <c r="E71" s="53" t="s">
        <v>81</v>
      </c>
      <c r="F71" s="264" t="s">
        <v>82</v>
      </c>
      <c r="G71" s="26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customHeight="1" ht="15.75">
      <c r="A72" s="266">
        <v>0</v>
      </c>
      <c r="B72" s="267"/>
      <c r="C72" s="266" t="s">
        <v>83</v>
      </c>
      <c r="D72" s="267"/>
      <c r="E72" s="54" t="s">
        <v>67</v>
      </c>
      <c r="F72" s="266" t="s">
        <v>84</v>
      </c>
      <c r="G72" s="26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customHeight="1" ht="15.75">
      <c r="A73" s="2"/>
      <c r="B73" s="2"/>
      <c r="C73" s="42"/>
      <c r="D73" s="42"/>
      <c r="E73" s="42"/>
      <c r="F73" s="4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customHeight="1" ht="15.75">
      <c r="A74" s="1"/>
      <c r="B74" s="42" t="s">
        <v>85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customHeight="1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customHeight="1" ht="15.75">
      <c r="A76" s="55" t="s">
        <v>86</v>
      </c>
      <c r="B76" s="56"/>
      <c r="C76" s="56"/>
      <c r="D76" s="268" t="s">
        <v>86</v>
      </c>
      <c r="E76" s="26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customHeight="1" ht="15.75">
      <c r="A77" s="57" t="s">
        <v>87</v>
      </c>
      <c r="B77" s="1"/>
      <c r="C77" s="1"/>
      <c r="D77" s="270" t="s">
        <v>88</v>
      </c>
      <c r="E77" s="27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customHeight="1" ht="15.75">
      <c r="A78" s="58"/>
      <c r="B78" s="1"/>
      <c r="C78" s="1"/>
      <c r="D78" s="258"/>
      <c r="E78" s="25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customHeight="1" ht="15.75">
      <c r="A79" s="58"/>
      <c r="B79" s="1"/>
      <c r="C79" s="1"/>
      <c r="D79" s="258"/>
      <c r="E79" s="25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customHeight="1" ht="15.75">
      <c r="A80" s="59" t="s">
        <v>89</v>
      </c>
      <c r="B80" s="1"/>
      <c r="C80" s="1"/>
      <c r="D80" s="258" t="s">
        <v>89</v>
      </c>
      <c r="E80" s="25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customHeight="1" ht="15.75">
      <c r="A81" s="60" t="s">
        <v>90</v>
      </c>
      <c r="B81" s="61"/>
      <c r="C81" s="61"/>
      <c r="D81" s="278" t="s">
        <v>91</v>
      </c>
      <c r="E81" s="27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customHeight="1" ht="15.75">
      <c r="A82" s="62" t="s">
        <v>92</v>
      </c>
      <c r="B82" s="56"/>
      <c r="C82" s="56"/>
      <c r="D82" s="280" t="s">
        <v>92</v>
      </c>
      <c r="E82" s="28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customHeight="1" ht="15.75">
      <c r="A83" s="58"/>
      <c r="B83" s="1"/>
      <c r="C83" s="1"/>
      <c r="D83" s="272"/>
      <c r="E83" s="27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customHeight="1" ht="15.75">
      <c r="A84" s="58"/>
      <c r="B84" s="1"/>
      <c r="C84" s="1"/>
      <c r="D84" s="272"/>
      <c r="E84" s="27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customHeight="1" ht="15.75">
      <c r="A85" s="58"/>
      <c r="B85" s="1"/>
      <c r="C85" s="1"/>
      <c r="D85" s="272"/>
      <c r="E85" s="27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customHeight="1" ht="15.75">
      <c r="A86" s="63"/>
      <c r="B86" s="61"/>
      <c r="C86" s="61"/>
      <c r="D86" s="274"/>
      <c r="E86" s="27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customHeight="1" ht="15.75">
      <c r="A87" s="62" t="s">
        <v>93</v>
      </c>
      <c r="B87" s="56"/>
      <c r="C87" s="56"/>
      <c r="D87" s="276" t="s">
        <v>93</v>
      </c>
      <c r="E87" s="27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customHeight="1" ht="15.75">
      <c r="A88" s="63" t="s">
        <v>94</v>
      </c>
      <c r="B88" s="61"/>
      <c r="C88" s="61"/>
      <c r="D88" s="274" t="s">
        <v>94</v>
      </c>
      <c r="E88" s="27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customHeight="1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customHeight="1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customHeight="1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customHeight="1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customHeight="1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customHeight="1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customHeight="1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customHeight="1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customHeight="1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customHeight="1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customHeight="1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customHeight="1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customHeight="1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customHeight="1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customHeight="1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customHeight="1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customHeight="1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customHeight="1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customHeight="1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customHeight="1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customHeight="1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customHeight="1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customHeight="1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customHeight="1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customHeight="1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customHeight="1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customHeight="1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customHeight="1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customHeight="1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customHeight="1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customHeight="1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customHeight="1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customHeight="1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customHeight="1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customHeight="1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customHeight="1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customHeight="1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customHeight="1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customHeigh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customHeigh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customHeigh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customHeigh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customHeigh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customHeigh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customHeigh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customHeigh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customHeight="1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customHeight="1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customHeight="1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customHeight="1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customHeight="1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customHeight="1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customHeight="1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customHeight="1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customHeight="1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customHeight="1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customHeight="1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customHeight="1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customHeight="1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customHeight="1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customHeight="1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customHeight="1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customHeight="1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customHeight="1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customHeight="1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customHeight="1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customHeight="1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customHeight="1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customHeight="1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customHeight="1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customHeight="1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customHeight="1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customHeight="1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customHeight="1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customHeight="1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customHeight="1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customHeight="1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customHeight="1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customHeight="1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customHeight="1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customHeight="1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customHeight="1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customHeight="1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customHeight="1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customHeight="1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customHeight="1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customHeight="1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customHeight="1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customHeight="1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customHeight="1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customHeight="1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customHeight="1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customHeight="1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customHeight="1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customHeight="1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customHeight="1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customHeight="1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customHeight="1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customHeight="1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customHeight="1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customHeight="1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customHeight="1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customHeight="1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customHeight="1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customHeight="1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customHeight="1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customHeight="1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customHeight="1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customHeight="1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customHeight="1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customHeight="1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customHeight="1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customHeight="1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customHeight="1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customHeight="1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customHeight="1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customHeight="1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customHeight="1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customHeight="1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customHeight="1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customHeight="1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customHeight="1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customHeight="1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customHeight="1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customHeight="1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customHeight="1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customHeight="1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customHeight="1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customHeight="1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customHeight="1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customHeight="1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customHeight="1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customHeight="1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customHeight="1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customHeight="1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customHeight="1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customHeight="1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customHeight="1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customHeight="1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customHeight="1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customHeight="1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customHeight="1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customHeight="1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customHeight="1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customHeight="1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customHeight="1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customHeight="1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customHeight="1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customHeight="1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customHeight="1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customHeight="1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customHeight="1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customHeight="1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customHeight="1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customHeight="1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customHeight="1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customHeight="1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customHeight="1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customHeight="1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customHeight="1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customHeight="1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customHeight="1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customHeight="1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customHeight="1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customHeight="1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customHeight="1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customHeight="1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customHeight="1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customHeight="1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customHeight="1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customHeight="1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customHeight="1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customHeight="1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customHeight="1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customHeight="1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customHeight="1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customHeight="1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customHeight="1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customHeight="1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customHeight="1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customHeight="1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customHeight="1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customHeight="1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customHeight="1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customHeight="1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customHeight="1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customHeight="1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customHeight="1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customHeight="1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customHeight="1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customHeight="1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customHeight="1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customHeight="1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customHeight="1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customHeight="1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customHeight="1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customHeight="1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customHeight="1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customHeight="1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customHeight="1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customHeight="1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customHeight="1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customHeight="1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customHeight="1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customHeight="1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customHeight="1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customHeight="1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customHeight="1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customHeight="1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customHeight="1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customHeight="1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customHeight="1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customHeight="1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customHeight="1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customHeight="1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customHeight="1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customHeight="1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customHeight="1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customHeight="1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customHeight="1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customHeight="1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customHeight="1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customHeight="1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customHeight="1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customHeight="1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customHeight="1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customHeight="1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customHeight="1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customHeight="1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customHeight="1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customHeight="1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customHeight="1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customHeight="1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customHeight="1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customHeight="1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customHeight="1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customHeight="1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customHeight="1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customHeight="1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customHeight="1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customHeight="1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customHeight="1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customHeight="1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customHeight="1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customHeight="1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customHeight="1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customHeight="1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customHeight="1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customHeight="1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customHeight="1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customHeight="1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customHeight="1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customHeight="1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customHeight="1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customHeight="1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customHeight="1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customHeight="1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customHeight="1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customHeight="1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customHeight="1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customHeight="1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customHeight="1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customHeight="1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customHeight="1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customHeight="1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customHeight="1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customHeight="1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customHeight="1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customHeight="1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customHeight="1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customHeight="1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customHeight="1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customHeight="1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customHeight="1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customHeight="1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customHeight="1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customHeight="1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customHeight="1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customHeight="1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customHeight="1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customHeight="1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customHeight="1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customHeight="1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customHeight="1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customHeight="1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customHeight="1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customHeight="1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customHeight="1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customHeight="1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customHeight="1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customHeight="1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customHeight="1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customHeight="1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customHeight="1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customHeight="1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customHeight="1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customHeight="1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customHeight="1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customHeight="1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customHeight="1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customHeight="1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customHeight="1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customHeight="1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customHeight="1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customHeight="1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customHeight="1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customHeight="1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customHeight="1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customHeight="1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customHeight="1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customHeight="1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customHeight="1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customHeight="1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customHeight="1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customHeight="1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customHeight="1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customHeight="1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customHeight="1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customHeight="1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customHeight="1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customHeight="1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customHeight="1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customHeight="1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customHeight="1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customHeight="1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customHeight="1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customHeight="1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customHeight="1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customHeight="1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customHeight="1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customHeight="1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customHeight="1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customHeight="1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customHeight="1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customHeight="1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customHeight="1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customHeight="1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customHeight="1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customHeight="1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customHeight="1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customHeight="1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customHeight="1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customHeight="1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customHeight="1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customHeight="1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customHeight="1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customHeight="1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customHeight="1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customHeight="1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customHeight="1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customHeight="1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customHeight="1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customHeight="1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customHeight="1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customHeight="1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customHeight="1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customHeight="1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customHeight="1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customHeight="1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customHeight="1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customHeight="1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customHeight="1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customHeight="1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customHeight="1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customHeight="1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customHeight="1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customHeight="1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customHeight="1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customHeight="1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customHeight="1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customHeight="1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customHeight="1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customHeight="1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customHeight="1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customHeight="1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customHeight="1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customHeight="1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customHeight="1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customHeight="1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customHeight="1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customHeight="1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customHeight="1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customHeight="1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customHeight="1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customHeight="1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customHeight="1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customHeight="1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customHeight="1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customHeight="1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customHeight="1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customHeight="1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customHeight="1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customHeight="1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customHeight="1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customHeight="1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customHeight="1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customHeight="1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customHeight="1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customHeight="1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customHeight="1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customHeight="1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customHeight="1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customHeight="1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customHeight="1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customHeight="1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customHeight="1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customHeight="1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customHeight="1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customHeight="1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customHeight="1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customHeight="1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customHeight="1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customHeight="1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customHeight="1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customHeight="1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customHeight="1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customHeight="1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customHeight="1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customHeight="1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customHeight="1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customHeight="1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customHeight="1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customHeight="1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customHeight="1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customHeight="1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customHeight="1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customHeight="1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customHeight="1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customHeight="1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customHeight="1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customHeight="1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customHeight="1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customHeight="1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customHeight="1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customHeight="1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customHeight="1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customHeight="1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customHeight="1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customHeight="1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customHeight="1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customHeight="1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customHeight="1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customHeight="1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customHeight="1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customHeight="1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customHeight="1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customHeight="1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customHeight="1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customHeight="1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customHeight="1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customHeight="1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customHeight="1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customHeight="1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customHeight="1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customHeight="1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customHeight="1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customHeight="1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customHeight="1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customHeight="1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customHeight="1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customHeight="1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customHeight="1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customHeight="1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customHeight="1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customHeight="1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customHeight="1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customHeight="1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customHeight="1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customHeight="1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customHeight="1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customHeight="1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customHeight="1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customHeight="1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customHeight="1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customHeight="1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customHeight="1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customHeight="1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customHeight="1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customHeight="1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customHeight="1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customHeight="1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customHeight="1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customHeight="1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customHeight="1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customHeight="1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customHeight="1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customHeight="1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customHeight="1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customHeight="1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customHeight="1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customHeight="1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customHeight="1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customHeight="1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customHeight="1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customHeight="1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customHeight="1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customHeight="1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customHeight="1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customHeight="1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customHeight="1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customHeight="1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customHeight="1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customHeight="1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customHeight="1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customHeight="1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customHeight="1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customHeight="1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customHeight="1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customHeight="1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customHeight="1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customHeight="1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customHeight="1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customHeight="1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customHeight="1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customHeight="1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customHeight="1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customHeight="1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customHeight="1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customHeight="1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customHeight="1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customHeight="1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customHeight="1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customHeight="1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customHeight="1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customHeight="1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customHeight="1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customHeight="1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customHeight="1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customHeight="1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customHeight="1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customHeight="1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customHeight="1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customHeight="1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customHeight="1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customHeight="1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customHeight="1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customHeight="1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customHeight="1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customHeight="1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customHeight="1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customHeight="1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customHeight="1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customHeight="1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customHeight="1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customHeight="1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customHeight="1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customHeight="1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customHeight="1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customHeight="1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customHeight="1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customHeight="1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customHeight="1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customHeight="1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customHeight="1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customHeight="1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customHeight="1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customHeight="1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customHeight="1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customHeight="1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customHeight="1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customHeight="1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customHeight="1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customHeight="1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customHeight="1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customHeight="1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customHeight="1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customHeight="1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customHeight="1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customHeight="1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customHeight="1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customHeight="1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customHeight="1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customHeight="1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customHeight="1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customHeight="1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customHeight="1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customHeight="1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customHeight="1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customHeight="1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customHeight="1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customHeight="1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customHeight="1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customHeight="1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customHeight="1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customHeight="1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customHeight="1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customHeight="1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customHeight="1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customHeight="1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customHeight="1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customHeight="1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customHeight="1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customHeight="1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customHeight="1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customHeight="1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customHeight="1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customHeight="1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customHeight="1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customHeight="1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customHeight="1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customHeight="1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customHeight="1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customHeight="1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customHeight="1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customHeight="1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customHeight="1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customHeight="1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customHeight="1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customHeight="1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customHeight="1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customHeight="1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customHeight="1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customHeight="1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customHeight="1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customHeight="1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customHeight="1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customHeight="1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customHeight="1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customHeight="1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customHeight="1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customHeight="1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customHeight="1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customHeight="1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customHeight="1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customHeight="1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customHeight="1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customHeight="1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customHeight="1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customHeight="1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customHeight="1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customHeight="1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customHeight="1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customHeight="1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customHeight="1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customHeight="1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customHeight="1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customHeight="1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customHeight="1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customHeight="1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customHeight="1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customHeight="1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customHeight="1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customHeight="1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customHeight="1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customHeight="1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customHeight="1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customHeight="1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customHeight="1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customHeight="1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customHeight="1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customHeight="1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customHeight="1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customHeight="1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customHeight="1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customHeight="1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customHeight="1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customHeight="1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customHeight="1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customHeight="1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customHeight="1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customHeight="1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customHeight="1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customHeight="1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customHeight="1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customHeight="1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customHeight="1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customHeight="1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customHeight="1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customHeight="1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customHeight="1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customHeight="1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customHeight="1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customHeight="1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customHeight="1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customHeight="1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customHeight="1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customHeight="1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customHeight="1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customHeight="1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customHeight="1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customHeight="1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customHeight="1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customHeight="1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customHeight="1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customHeight="1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customHeight="1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customHeight="1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customHeight="1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customHeight="1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customHeight="1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customHeight="1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customHeight="1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customHeight="1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customHeight="1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customHeight="1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customHeight="1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customHeight="1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customHeight="1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customHeight="1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customHeight="1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customHeight="1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customHeight="1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customHeight="1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customHeight="1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customHeight="1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customHeight="1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customHeight="1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customHeight="1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customHeight="1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customHeight="1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customHeight="1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customHeight="1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customHeight="1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customHeight="1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customHeight="1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customHeight="1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customHeight="1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customHeight="1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customHeight="1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customHeight="1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customHeight="1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customHeight="1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customHeight="1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customHeight="1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customHeight="1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customHeight="1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customHeight="1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customHeight="1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customHeight="1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customHeight="1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customHeight="1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customHeight="1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customHeight="1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customHeight="1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customHeight="1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customHeight="1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customHeight="1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customHeight="1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customHeight="1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customHeight="1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customHeight="1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customHeight="1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customHeight="1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customHeight="1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customHeight="1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customHeight="1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customHeight="1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customHeight="1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customHeight="1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customHeight="1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customHeight="1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customHeight="1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customHeight="1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customHeight="1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customHeight="1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customHeight="1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customHeight="1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customHeight="1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customHeight="1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customHeight="1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customHeight="1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customHeight="1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customHeight="1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customHeight="1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customHeight="1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customHeight="1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customHeight="1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customHeight="1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customHeight="1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customHeight="1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customHeight="1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customHeight="1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customHeight="1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customHeight="1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customHeight="1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customHeight="1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customHeight="1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customHeight="1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customHeight="1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customHeight="1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customHeight="1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customHeight="1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customHeight="1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customHeight="1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customHeight="1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customHeight="1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customHeight="1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customHeight="1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customHeight="1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customHeight="1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customHeight="1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customHeight="1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customHeight="1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customHeight="1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customHeight="1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customHeight="1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customHeight="1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customHeight="1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customHeight="1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customHeight="1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customHeight="1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customHeight="1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customHeight="1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customHeight="1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customHeight="1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customHeight="1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customHeight="1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customHeight="1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customHeight="1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customHeight="1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customHeight="1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customHeight="1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customHeight="1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customHeight="1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customHeight="1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customHeight="1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customHeight="1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customHeight="1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customHeight="1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customHeight="1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customHeight="1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customHeight="1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customHeight="1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customHeight="1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customHeight="1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customHeight="1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customHeight="1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customHeight="1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customHeight="1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customHeight="1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customHeight="1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customHeight="1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customHeight="1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customHeight="1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customHeight="1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customHeight="1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customHeight="1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customHeight="1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customHeight="1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customHeight="1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customHeight="1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customHeight="1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customHeight="1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customHeight="1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customHeight="1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customHeight="1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customHeight="1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customHeight="1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customHeight="1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customHeight="1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customHeight="1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customHeight="1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customHeight="1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customHeight="1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customHeight="1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customHeight="1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customHeight="1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customHeight="1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customHeight="1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customHeight="1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customHeight="1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customHeight="1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customHeight="1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customHeight="1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customHeight="1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customHeight="1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customHeight="1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customHeight="1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customHeight="1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customHeight="1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customHeight="1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customHeight="1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customHeight="1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customHeight="1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customHeight="1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customHeight="1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customHeight="1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customHeight="1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customHeight="1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customHeight="1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customHeight="1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customHeight="1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customHeight="1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customHeight="1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customHeight="1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customHeight="1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customHeight="1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customHeight="1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customHeight="1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customHeight="1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customHeight="1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customHeight="1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customHeight="1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customHeight="1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customHeight="1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customHeight="1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customHeight="1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customHeight="1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customHeight="1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customHeight="1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customHeight="1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customHeight="1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customHeight="1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customHeight="1" ht="15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customHeight="1" ht="15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customHeight="1" ht="15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>
    <mergeCell ref="B42:D42"/>
    <mergeCell ref="E42:F42"/>
    <mergeCell ref="B43:D43"/>
    <mergeCell ref="B44:D44"/>
    <mergeCell ref="B45:D45"/>
    <mergeCell ref="D54:D56"/>
    <mergeCell ref="H54:H56"/>
    <mergeCell ref="B46:D46"/>
    <mergeCell ref="B47:D47"/>
    <mergeCell ref="B48:D48"/>
    <mergeCell ref="D85:E85"/>
    <mergeCell ref="D86:E86"/>
    <mergeCell ref="D87:E87"/>
    <mergeCell ref="D88:E88"/>
    <mergeCell ref="D79:E79"/>
    <mergeCell ref="D80:E80"/>
    <mergeCell ref="D81:E81"/>
    <mergeCell ref="D82:E82"/>
    <mergeCell ref="D83:E83"/>
    <mergeCell ref="D84:E84"/>
    <mergeCell ref="D78:E78"/>
    <mergeCell ref="A70:B70"/>
    <mergeCell ref="C70:D70"/>
    <mergeCell ref="F70:G70"/>
    <mergeCell ref="A71:B71"/>
    <mergeCell ref="C71:D71"/>
    <mergeCell ref="F71:G71"/>
    <mergeCell ref="A72:B72"/>
    <mergeCell ref="C72:D72"/>
    <mergeCell ref="F72:G72"/>
    <mergeCell ref="D76:E76"/>
    <mergeCell ref="D77:E77"/>
    <mergeCell ref="A65:C65"/>
    <mergeCell ref="A2:I2"/>
    <mergeCell ref="A3:I3"/>
    <mergeCell ref="A4:I4"/>
    <mergeCell ref="A6:G6"/>
    <mergeCell ref="C25:H25"/>
    <mergeCell ref="C33:D33"/>
    <mergeCell ref="D59:E59"/>
    <mergeCell ref="D61:E61"/>
    <mergeCell ref="C62:E62"/>
    <mergeCell ref="D60:E60"/>
    <mergeCell ref="A52:A53"/>
    <mergeCell ref="B52:D52"/>
    <mergeCell ref="E52:G52"/>
    <mergeCell ref="H52:H53"/>
    <mergeCell ref="C54:C56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 r:id="rId1ps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2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2"/>
  <sheetViews>
    <sheetView tabSelected="1" workbookViewId="0" zoomScale="55" zoomScaleNormal="55" showGridLines="true" showRowColHeaders="1" topLeftCell="A7">
      <selection activeCell="C65" sqref="C65"/>
    </sheetView>
  </sheetViews>
  <sheetFormatPr customHeight="true" defaultRowHeight="15" defaultColWidth="14.453125" outlineLevelRow="0" outlineLevelCol="0"/>
  <cols>
    <col min="1" max="1" width="8.453125" customWidth="true" style="0"/>
    <col min="2" max="2" width="21.6328125" customWidth="true" style="0"/>
    <col min="3" max="3" width="17.36328125" customWidth="true" style="0"/>
    <col min="4" max="4" width="16.54296875" customWidth="true" style="0"/>
    <col min="5" max="5" width="28.36328125" customWidth="true" style="0"/>
    <col min="6" max="6" width="26" customWidth="true" style="0"/>
    <col min="7" max="7" width="29.453125" customWidth="true" style="0"/>
    <col min="8" max="8" width="33.453125" customWidth="true" style="0"/>
    <col min="9" max="9" width="31.08984375" customWidth="true" style="0"/>
    <col min="10" max="10" width="18.36328125" customWidth="true" style="0"/>
    <col min="11" max="11" width="16.81640625" customWidth="true" style="0"/>
    <col min="12" max="12" width="8.6328125" customWidth="true" style="0"/>
    <col min="13" max="13" width="8.6328125" customWidth="true" style="0"/>
    <col min="14" max="14" width="8.6328125" customWidth="true" style="0"/>
    <col min="15" max="15" width="8.6328125" customWidth="true" style="0"/>
    <col min="16" max="16" width="8.6328125" customWidth="true" style="0"/>
    <col min="17" max="17" width="8.6328125" customWidth="true" style="0"/>
    <col min="18" max="18" width="8.6328125" customWidth="true" style="0"/>
    <col min="19" max="19" width="8.6328125" customWidth="true" style="0"/>
    <col min="20" max="20" width="8.6328125" customWidth="true" style="0"/>
    <col min="21" max="21" width="8.6328125" customWidth="true" style="0"/>
    <col min="22" max="22" width="8.6328125" customWidth="true" style="0"/>
    <col min="23" max="23" width="8.6328125" customWidth="true" style="0"/>
    <col min="24" max="24" width="8.6328125" customWidth="true" style="0"/>
    <col min="25" max="25" width="8.6328125" customWidth="true" style="0"/>
    <col min="26" max="26" width="8.6328125" customWidth="true" style="0"/>
  </cols>
  <sheetData>
    <row r="1" spans="1:26" customHeight="1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.5">
      <c r="A2" s="42"/>
      <c r="B2" s="42"/>
      <c r="C2" s="42"/>
      <c r="D2" s="42"/>
      <c r="E2" s="42"/>
      <c r="F2" s="42" t="s">
        <v>95</v>
      </c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5.5">
      <c r="A3" s="42"/>
      <c r="B3" s="42"/>
      <c r="C3" s="42"/>
      <c r="D3" s="42"/>
      <c r="E3" s="42"/>
      <c r="F3" s="42" t="s">
        <v>96</v>
      </c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15.5">
      <c r="A4" s="42"/>
      <c r="B4" s="42"/>
      <c r="C4" s="42"/>
      <c r="D4" s="42"/>
      <c r="E4" s="42"/>
      <c r="F4" s="42" t="s">
        <v>97</v>
      </c>
      <c r="G4" s="42"/>
      <c r="H4" s="42"/>
      <c r="I4" s="4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15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customHeight="1" ht="15.5">
      <c r="A6" s="236"/>
      <c r="B6" s="237"/>
      <c r="C6" s="237"/>
      <c r="D6" s="237"/>
      <c r="E6" s="237"/>
      <c r="F6" s="237"/>
      <c r="G6" s="237"/>
      <c r="H6" s="4"/>
      <c r="I6" s="4"/>
      <c r="J6" s="1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customHeight="1" ht="19.5">
      <c r="A7" s="5" t="s">
        <v>98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customHeight="1" ht="19.5">
      <c r="A8" s="1" t="s">
        <v>99</v>
      </c>
      <c r="B8" s="1"/>
      <c r="C8" s="6" t="s">
        <v>100</v>
      </c>
      <c r="D8" s="7"/>
      <c r="E8" s="7"/>
      <c r="F8" s="7"/>
      <c r="G8" s="8"/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customHeight="1" ht="19.5">
      <c r="A9" s="1" t="s">
        <v>101</v>
      </c>
      <c r="B9" s="1"/>
      <c r="C9" s="10" t="s">
        <v>102</v>
      </c>
      <c r="D9" s="10"/>
      <c r="E9" s="7" t="s">
        <v>103</v>
      </c>
      <c r="F9" s="6" t="s">
        <v>104</v>
      </c>
      <c r="G9" s="11"/>
      <c r="H9" s="12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customHeight="1" ht="19.5">
      <c r="A10" s="1" t="s">
        <v>105</v>
      </c>
      <c r="B10" s="1"/>
      <c r="C10" s="13" t="s">
        <v>106</v>
      </c>
      <c r="D10" s="10"/>
      <c r="E10" s="10" t="s">
        <v>107</v>
      </c>
      <c r="F10" s="14" t="s">
        <v>108</v>
      </c>
      <c r="G10" s="11"/>
      <c r="H10" s="12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customHeight="1" ht="15.75">
      <c r="A11" s="15" t="s">
        <v>109</v>
      </c>
      <c r="B11" s="15"/>
      <c r="C11" s="16" t="s">
        <v>110</v>
      </c>
      <c r="D11" s="10"/>
      <c r="E11" s="10"/>
      <c r="F11" s="17"/>
      <c r="G11" s="11"/>
      <c r="H11" s="12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customHeight="1" ht="19.5">
      <c r="A12" s="1" t="s">
        <v>111</v>
      </c>
      <c r="B12" s="1"/>
      <c r="C12" s="18" t="s">
        <v>112</v>
      </c>
      <c r="D12" s="10"/>
      <c r="E12" s="10" t="s">
        <v>113</v>
      </c>
      <c r="F12" s="19" t="s">
        <v>114</v>
      </c>
      <c r="G12" s="20"/>
      <c r="H12" s="12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customHeight="1" ht="19.5">
      <c r="A13" s="1" t="s">
        <v>115</v>
      </c>
      <c r="B13" s="1"/>
      <c r="C13" s="21" t="s">
        <v>116</v>
      </c>
      <c r="D13" s="7"/>
      <c r="E13" s="7"/>
      <c r="F13" s="10"/>
      <c r="G13" s="12"/>
      <c r="H13" s="12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customHeight="1" ht="19.5">
      <c r="A14" s="1" t="s">
        <v>117</v>
      </c>
      <c r="B14" s="1"/>
      <c r="C14" s="113" t="s">
        <v>118</v>
      </c>
      <c r="D14" s="7"/>
      <c r="E14" s="7"/>
      <c r="F14" s="7"/>
      <c r="G14" s="12"/>
      <c r="H14" s="12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customHeight="1" ht="19.5">
      <c r="A15" s="1" t="s">
        <v>72</v>
      </c>
      <c r="B15" s="1"/>
      <c r="C15" s="22" t="s">
        <v>119</v>
      </c>
      <c r="D15" s="7"/>
      <c r="E15" s="7"/>
      <c r="F15" s="7"/>
      <c r="G15" s="12"/>
      <c r="H15" s="12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customHeight="1" ht="15.5">
      <c r="A16" s="1" t="s">
        <v>120</v>
      </c>
      <c r="B16" s="1"/>
      <c r="C16" s="23" t="s">
        <v>121</v>
      </c>
      <c r="D16" s="7"/>
      <c r="E16" s="7"/>
      <c r="F16" s="7"/>
      <c r="G16" s="12"/>
      <c r="H16" s="12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customHeight="1" ht="19.5">
      <c r="A17" s="24"/>
      <c r="B17" s="15"/>
      <c r="C17" s="15"/>
      <c r="D17" s="15"/>
      <c r="E17" s="15"/>
      <c r="F17" s="15"/>
      <c r="G17" s="15"/>
      <c r="H17" s="15"/>
      <c r="I17" s="15"/>
      <c r="J17" s="1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customHeight="1" ht="19.5">
      <c r="A18" s="24" t="s">
        <v>4</v>
      </c>
      <c r="B18" s="15"/>
      <c r="C18" s="15"/>
      <c r="D18" s="15"/>
      <c r="E18" s="15"/>
      <c r="F18" s="15"/>
      <c r="G18" s="15"/>
      <c r="H18" s="15"/>
      <c r="I18" s="15"/>
      <c r="J18" s="1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customHeight="1" ht="19.5">
      <c r="A19" s="25" t="s">
        <v>29</v>
      </c>
      <c r="B19" s="25" t="s">
        <v>122</v>
      </c>
      <c r="C19" s="25" t="s">
        <v>101</v>
      </c>
      <c r="D19" s="25" t="s">
        <v>123</v>
      </c>
      <c r="E19" s="25" t="s">
        <v>124</v>
      </c>
      <c r="F19" s="25" t="s">
        <v>125</v>
      </c>
      <c r="G19" s="110" t="s">
        <v>126</v>
      </c>
      <c r="H19" s="15"/>
      <c r="I19" s="1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6" customHeight="1" ht="15.5">
      <c r="A20" s="29">
        <v>1</v>
      </c>
      <c r="B20" s="117" t="s">
        <v>127</v>
      </c>
      <c r="C20" s="117" t="s">
        <v>128</v>
      </c>
      <c r="D20" s="117" t="s">
        <v>129</v>
      </c>
      <c r="E20" s="116" t="s">
        <v>130</v>
      </c>
      <c r="F20" s="115" t="s">
        <v>128</v>
      </c>
      <c r="G20" s="15" t="s">
        <v>131</v>
      </c>
      <c r="H20" s="15"/>
      <c r="I20" s="1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6" customHeight="1" ht="15.5">
      <c r="A21" s="29">
        <v>2</v>
      </c>
      <c r="B21" s="117" t="s">
        <v>132</v>
      </c>
      <c r="C21" s="117" t="s">
        <v>133</v>
      </c>
      <c r="D21" s="117" t="s">
        <v>134</v>
      </c>
      <c r="E21" s="116">
        <v>5977047</v>
      </c>
      <c r="F21" s="115" t="s">
        <v>135</v>
      </c>
      <c r="G21" s="15"/>
      <c r="H21" s="15"/>
      <c r="I21" s="1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6" customHeight="1" ht="15.5">
      <c r="A22" s="29">
        <v>3</v>
      </c>
      <c r="B22" s="117" t="s">
        <v>136</v>
      </c>
      <c r="C22" s="117" t="s">
        <v>137</v>
      </c>
      <c r="D22" s="117">
        <v>971</v>
      </c>
      <c r="E22" s="115" t="s">
        <v>138</v>
      </c>
      <c r="F22" s="115" t="s">
        <v>135</v>
      </c>
      <c r="G22" s="15"/>
      <c r="H22" s="15"/>
      <c r="I22" s="1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6" customHeight="1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customHeight="1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customHeight="1" ht="19.5">
      <c r="A25" s="24" t="s">
        <v>5</v>
      </c>
      <c r="B25" s="15"/>
      <c r="C25" s="15"/>
      <c r="D25" s="15"/>
      <c r="E25" s="15"/>
      <c r="F25" s="15"/>
      <c r="G25" s="15"/>
      <c r="H25" s="15"/>
      <c r="I25" s="15"/>
      <c r="J25" s="1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customHeight="1" ht="19.5">
      <c r="A26" s="25" t="s">
        <v>29</v>
      </c>
      <c r="B26" s="25" t="s">
        <v>6</v>
      </c>
      <c r="C26" s="238" t="s">
        <v>7</v>
      </c>
      <c r="D26" s="239"/>
      <c r="E26" s="239"/>
      <c r="F26" s="239"/>
      <c r="G26" s="239"/>
      <c r="H26" s="239"/>
      <c r="I26" s="110" t="s">
        <v>126</v>
      </c>
      <c r="J26" s="15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28"/>
      <c r="Y26" s="28"/>
      <c r="Z26" s="28"/>
    </row>
    <row r="27" spans="1:26" customHeight="1" ht="30">
      <c r="A27" s="29">
        <v>1</v>
      </c>
      <c r="B27" s="30" t="s">
        <v>139</v>
      </c>
      <c r="C27" s="29" t="s">
        <v>140</v>
      </c>
      <c r="D27" s="112">
        <v>1</v>
      </c>
      <c r="E27" s="29" t="s">
        <v>141</v>
      </c>
      <c r="F27" s="29" t="s">
        <v>142</v>
      </c>
      <c r="G27" s="112">
        <v>2</v>
      </c>
      <c r="H27" s="31" t="s">
        <v>141</v>
      </c>
      <c r="I27" s="15" t="s">
        <v>131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customHeight="1" ht="30">
      <c r="A28" s="29">
        <f>A27+1</f>
        <v>2</v>
      </c>
      <c r="B28" s="30" t="s">
        <v>143</v>
      </c>
      <c r="C28" s="29" t="s">
        <v>140</v>
      </c>
      <c r="D28" s="112">
        <v>2</v>
      </c>
      <c r="E28" s="29" t="s">
        <v>144</v>
      </c>
      <c r="F28" s="29" t="s">
        <v>142</v>
      </c>
      <c r="G28" s="112">
        <v>1</v>
      </c>
      <c r="H28" s="29" t="s">
        <v>144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customHeight="1" ht="30">
      <c r="A29" s="29">
        <f>A28+1</f>
        <v>3</v>
      </c>
      <c r="B29" s="179" t="s">
        <v>8</v>
      </c>
      <c r="C29" s="29" t="s">
        <v>9</v>
      </c>
      <c r="D29" s="180">
        <v>1</v>
      </c>
      <c r="E29" s="29" t="s">
        <v>10</v>
      </c>
      <c r="F29" s="28"/>
      <c r="G29" s="28"/>
      <c r="H29" s="28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customHeight="1" ht="30">
      <c r="A30" s="15"/>
      <c r="B30" s="15"/>
      <c r="C30" s="29" t="s">
        <v>11</v>
      </c>
      <c r="D30" s="180">
        <v>2</v>
      </c>
      <c r="E30" s="29" t="s">
        <v>10</v>
      </c>
      <c r="F30" s="28"/>
      <c r="G30" s="28"/>
      <c r="H30" s="28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customHeight="1" ht="30">
      <c r="A31" s="28"/>
      <c r="B31" s="15"/>
      <c r="C31" s="29" t="s">
        <v>12</v>
      </c>
      <c r="D31" s="180">
        <v>1</v>
      </c>
      <c r="E31" s="29" t="s">
        <v>10</v>
      </c>
      <c r="F31" s="28"/>
      <c r="G31" s="28"/>
      <c r="H31" s="28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customHeight="1" ht="30">
      <c r="A32" s="2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customHeight="1" ht="30">
      <c r="A33" s="24" t="s">
        <v>13</v>
      </c>
      <c r="B33" s="32"/>
      <c r="C33" s="3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customHeight="1" ht="30">
      <c r="A34" s="24"/>
      <c r="B34" s="34" t="s">
        <v>145</v>
      </c>
      <c r="C34" s="34"/>
      <c r="D34" s="34"/>
      <c r="E34" s="34"/>
      <c r="F34" s="34"/>
      <c r="G34" s="3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customHeight="1" ht="30">
      <c r="A35" s="24"/>
      <c r="B35" s="34" t="s">
        <v>146</v>
      </c>
      <c r="C35" s="34"/>
      <c r="D35" s="34"/>
      <c r="E35" s="34"/>
      <c r="F35" s="34"/>
      <c r="G35" s="3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customHeight="1" ht="30">
      <c r="A36" s="33" t="s">
        <v>29</v>
      </c>
      <c r="B36" s="33" t="s">
        <v>6</v>
      </c>
      <c r="C36" s="291" t="s">
        <v>14</v>
      </c>
      <c r="D36" s="291"/>
      <c r="E36" s="33" t="s">
        <v>147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customHeight="1" ht="45">
      <c r="A37" s="29">
        <v>1</v>
      </c>
      <c r="B37" s="231" t="s">
        <v>148</v>
      </c>
      <c r="C37" s="41" t="s">
        <v>16</v>
      </c>
      <c r="D37" s="41" t="s">
        <v>17</v>
      </c>
      <c r="E37" s="111">
        <v>0</v>
      </c>
      <c r="F37" s="15"/>
      <c r="G37" s="15"/>
      <c r="H37" s="15"/>
      <c r="I37" s="15"/>
      <c r="J37" s="15"/>
      <c r="K37" s="28"/>
      <c r="L37" s="28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customHeight="1" ht="48.5">
      <c r="A38" s="29">
        <v>2</v>
      </c>
      <c r="B38" s="232" t="s">
        <v>149</v>
      </c>
      <c r="C38" s="41" t="s">
        <v>16</v>
      </c>
      <c r="D38" s="41" t="s">
        <v>17</v>
      </c>
      <c r="E38" s="111">
        <v>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customHeight="1" ht="48.5">
      <c r="A39" s="29">
        <v>3</v>
      </c>
      <c r="B39" s="232" t="s">
        <v>150</v>
      </c>
      <c r="C39" s="41" t="s">
        <v>16</v>
      </c>
      <c r="D39" s="41" t="s">
        <v>17</v>
      </c>
      <c r="E39" s="111">
        <v>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customHeight="1" ht="48.5">
      <c r="A40" s="29">
        <v>4</v>
      </c>
      <c r="B40" s="232" t="s">
        <v>151</v>
      </c>
      <c r="C40" s="41" t="s">
        <v>16</v>
      </c>
      <c r="D40" s="41" t="s">
        <v>17</v>
      </c>
      <c r="E40" s="11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customHeight="1" ht="28.5">
      <c r="A41" s="29">
        <v>5</v>
      </c>
      <c r="B41" s="232" t="s">
        <v>152</v>
      </c>
      <c r="C41" s="41" t="s">
        <v>16</v>
      </c>
      <c r="D41" s="41" t="s">
        <v>17</v>
      </c>
      <c r="E41" s="111">
        <v>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customHeight="1" ht="19.5">
      <c r="A42" s="28"/>
      <c r="B42" s="34"/>
      <c r="C42" s="43"/>
      <c r="D42" s="43"/>
      <c r="E42" s="4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customHeight="1" ht="19.5">
      <c r="A43" s="181" t="s">
        <v>20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customHeight="1" ht="19.5">
      <c r="A44" s="1"/>
      <c r="B44" s="182" t="s">
        <v>21</v>
      </c>
      <c r="C44" s="183" t="s">
        <v>153</v>
      </c>
      <c r="D44" s="184" t="s">
        <v>22</v>
      </c>
      <c r="E44" s="185"/>
      <c r="F44" s="184" t="s">
        <v>23</v>
      </c>
      <c r="G44" s="185"/>
      <c r="H44" s="184" t="s">
        <v>24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customHeight="1" ht="19.5">
      <c r="A45" s="1"/>
      <c r="B45" s="182" t="s">
        <v>25</v>
      </c>
      <c r="C45" s="185"/>
      <c r="D45" s="184" t="s">
        <v>26</v>
      </c>
      <c r="E45" s="183"/>
      <c r="F45" s="184" t="s">
        <v>27</v>
      </c>
      <c r="G45" s="185" t="s">
        <v>154</v>
      </c>
      <c r="H45" s="184" t="s">
        <v>28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customHeight="1" ht="19.5">
      <c r="A46" s="1"/>
      <c r="B46" s="1"/>
      <c r="C46" s="1"/>
      <c r="D46" s="1"/>
      <c r="E46" s="28"/>
      <c r="F46" s="27"/>
      <c r="G46" s="1"/>
      <c r="H46" s="2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customHeight="1" ht="19.5">
      <c r="A47" s="28"/>
      <c r="B47" s="34"/>
      <c r="C47" s="43"/>
      <c r="D47" s="43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customHeight="1" ht="19.5">
      <c r="A48" s="25" t="s">
        <v>29</v>
      </c>
      <c r="B48" s="287" t="s">
        <v>6</v>
      </c>
      <c r="C48" s="288"/>
      <c r="D48" s="289"/>
      <c r="E48" s="238" t="s">
        <v>7</v>
      </c>
      <c r="F48" s="239"/>
      <c r="G48" s="178" t="s">
        <v>30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customHeight="1" ht="19.5">
      <c r="A49" s="29">
        <v>1</v>
      </c>
      <c r="B49" s="290" t="s">
        <v>34</v>
      </c>
      <c r="C49" s="239"/>
      <c r="D49" s="239"/>
      <c r="E49" s="30">
        <v>712</v>
      </c>
      <c r="F49" s="41" t="s">
        <v>35</v>
      </c>
      <c r="G49" s="186" t="s">
        <v>155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customHeight="1" ht="19.5">
      <c r="A50" s="29">
        <f>A49+1</f>
        <v>2</v>
      </c>
      <c r="B50" s="285" t="s">
        <v>37</v>
      </c>
      <c r="C50" s="239"/>
      <c r="D50" s="239"/>
      <c r="E50" s="30">
        <v>305</v>
      </c>
      <c r="F50" s="41" t="s">
        <v>38</v>
      </c>
      <c r="G50" s="186" t="s">
        <v>39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customHeight="1" ht="19.5">
      <c r="A51" s="29">
        <f>A50+1</f>
        <v>3</v>
      </c>
      <c r="B51" s="285" t="s">
        <v>40</v>
      </c>
      <c r="C51" s="239"/>
      <c r="D51" s="239"/>
      <c r="E51" s="30">
        <v>161</v>
      </c>
      <c r="F51" s="41" t="s">
        <v>38</v>
      </c>
      <c r="G51" s="46" t="s">
        <v>41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customHeight="1" ht="19.5">
      <c r="A52" s="29">
        <f>A51+1</f>
        <v>4</v>
      </c>
      <c r="B52" s="285" t="s">
        <v>42</v>
      </c>
      <c r="C52" s="239"/>
      <c r="D52" s="239"/>
      <c r="E52" s="187">
        <v>141</v>
      </c>
      <c r="F52" s="188" t="s">
        <v>43</v>
      </c>
      <c r="G52" s="189" t="s">
        <v>44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customHeight="1" ht="19.5">
      <c r="A53" s="28"/>
      <c r="B53" s="34"/>
      <c r="C53" s="43"/>
      <c r="D53" s="43"/>
      <c r="E53" s="4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customHeight="1" ht="21">
      <c r="A54" s="24" t="s">
        <v>47</v>
      </c>
      <c r="B54" s="1"/>
      <c r="C54" s="1"/>
      <c r="D54" s="1"/>
      <c r="E54" s="34"/>
      <c r="F54" s="1"/>
      <c r="G54" s="1"/>
      <c r="H54" s="1"/>
      <c r="I54" s="1"/>
      <c r="J54" s="1"/>
      <c r="K54" s="1"/>
      <c r="L54" s="1"/>
      <c r="M54" s="35"/>
      <c r="N54" s="35"/>
      <c r="O54" s="35"/>
      <c r="P54" s="35"/>
      <c r="Q54" s="35"/>
      <c r="R54" s="36"/>
      <c r="S54" s="37"/>
      <c r="T54" s="37"/>
      <c r="U54" s="37"/>
      <c r="V54" s="1"/>
      <c r="W54" s="1"/>
      <c r="X54" s="1"/>
      <c r="Y54" s="1"/>
      <c r="Z54" s="1"/>
    </row>
    <row r="55" spans="1:26" customHeight="1" ht="21">
      <c r="A55" s="121" t="s">
        <v>156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5"/>
      <c r="N55" s="35"/>
      <c r="O55" s="35"/>
      <c r="P55" s="35"/>
      <c r="Q55" s="35"/>
      <c r="R55" s="36"/>
      <c r="S55" s="37"/>
      <c r="T55" s="37"/>
      <c r="U55" s="37"/>
      <c r="V55" s="1"/>
      <c r="W55" s="1"/>
      <c r="X55" s="1"/>
      <c r="Y55" s="1"/>
      <c r="Z55" s="1"/>
    </row>
    <row r="56" spans="1:26" customHeight="1" ht="15.5">
      <c r="A56" s="248" t="s">
        <v>49</v>
      </c>
      <c r="B56" s="250" t="s">
        <v>50</v>
      </c>
      <c r="C56" s="251"/>
      <c r="D56" s="252"/>
      <c r="E56" s="250" t="s">
        <v>51</v>
      </c>
      <c r="F56" s="251"/>
      <c r="G56" s="252"/>
      <c r="H56" s="253" t="s">
        <v>52</v>
      </c>
      <c r="I56" s="1"/>
      <c r="J56" s="1"/>
      <c r="K56" s="1"/>
      <c r="L56" s="1"/>
      <c r="M56" s="38"/>
      <c r="N56" s="38"/>
      <c r="O56" s="38"/>
      <c r="P56" s="38"/>
      <c r="Q56" s="38"/>
      <c r="R56" s="39"/>
      <c r="S56" s="40"/>
      <c r="T56" s="40"/>
      <c r="U56" s="40"/>
      <c r="V56" s="1"/>
      <c r="W56" s="1"/>
      <c r="X56" s="1"/>
      <c r="Y56" s="1"/>
      <c r="Z56" s="1"/>
    </row>
    <row r="57" spans="1:26" customHeight="1" ht="15.5">
      <c r="A57" s="249"/>
      <c r="B57" s="169" t="s">
        <v>53</v>
      </c>
      <c r="C57" s="169" t="s">
        <v>54</v>
      </c>
      <c r="D57" s="169" t="s">
        <v>55</v>
      </c>
      <c r="E57" s="169"/>
      <c r="F57" s="169"/>
      <c r="G57" s="169"/>
      <c r="H57" s="254"/>
      <c r="I57" s="1"/>
      <c r="J57" s="1"/>
      <c r="K57" s="1"/>
      <c r="L57" s="1"/>
      <c r="M57" s="38"/>
      <c r="N57" s="38"/>
      <c r="O57" s="38"/>
      <c r="P57" s="38"/>
      <c r="Q57" s="38"/>
      <c r="R57" s="39"/>
      <c r="S57" s="40"/>
      <c r="T57" s="40"/>
      <c r="U57" s="40"/>
      <c r="V57" s="1"/>
      <c r="W57" s="1"/>
      <c r="X57" s="1"/>
      <c r="Y57" s="1"/>
      <c r="Z57" s="1"/>
    </row>
    <row r="58" spans="1:26" customHeight="1" ht="15.5">
      <c r="A58" s="210">
        <v>1</v>
      </c>
      <c r="B58" s="211">
        <v>1</v>
      </c>
      <c r="C58" s="255">
        <v>5</v>
      </c>
      <c r="D58" s="255">
        <v>45</v>
      </c>
      <c r="E58" s="170">
        <v>3</v>
      </c>
      <c r="F58" s="170">
        <v>1</v>
      </c>
      <c r="G58" s="170">
        <v>21</v>
      </c>
      <c r="H58" s="282" t="s">
        <v>157</v>
      </c>
      <c r="I58" s="1"/>
      <c r="J58" s="1"/>
      <c r="K58" s="1"/>
      <c r="L58" s="1"/>
      <c r="M58" s="35"/>
      <c r="N58" s="35"/>
      <c r="O58" s="35"/>
      <c r="P58" s="35"/>
      <c r="Q58" s="35"/>
      <c r="R58" s="36"/>
      <c r="S58" s="37"/>
      <c r="T58" s="37"/>
      <c r="U58" s="37"/>
      <c r="V58" s="1"/>
      <c r="W58" s="1"/>
      <c r="X58" s="1"/>
      <c r="Y58" s="1"/>
      <c r="Z58" s="1"/>
    </row>
    <row r="59" spans="1:26" customHeight="1" ht="15.5">
      <c r="A59" s="210">
        <v>2</v>
      </c>
      <c r="B59" s="211">
        <v>12</v>
      </c>
      <c r="C59" s="256">
        <v>5</v>
      </c>
      <c r="D59" s="256">
        <v>45</v>
      </c>
      <c r="E59" s="170">
        <v>44</v>
      </c>
      <c r="F59" s="170">
        <v>54</v>
      </c>
      <c r="G59" s="170">
        <v>54</v>
      </c>
      <c r="H59" s="283"/>
      <c r="I59" s="1"/>
      <c r="J59" s="1"/>
      <c r="K59" s="1"/>
      <c r="L59" s="1"/>
      <c r="M59" s="35"/>
      <c r="N59" s="35"/>
      <c r="O59" s="35"/>
      <c r="P59" s="35"/>
      <c r="Q59" s="35"/>
      <c r="R59" s="36"/>
      <c r="S59" s="37"/>
      <c r="T59" s="37"/>
      <c r="U59" s="37"/>
      <c r="V59" s="1"/>
      <c r="W59" s="1"/>
      <c r="X59" s="1"/>
      <c r="Y59" s="1"/>
      <c r="Z59" s="1"/>
    </row>
    <row r="60" spans="1:26" customHeight="1" ht="15.5">
      <c r="A60" s="210">
        <v>3</v>
      </c>
      <c r="B60" s="211">
        <v>54</v>
      </c>
      <c r="C60" s="257">
        <v>5</v>
      </c>
      <c r="D60" s="257">
        <v>45</v>
      </c>
      <c r="E60" s="170">
        <v>4</v>
      </c>
      <c r="F60" s="170">
        <v>21</v>
      </c>
      <c r="G60" s="170">
        <v>2</v>
      </c>
      <c r="H60" s="284"/>
      <c r="I60" s="1"/>
      <c r="J60" s="1"/>
      <c r="K60" s="1"/>
      <c r="L60" s="1"/>
      <c r="M60" s="35"/>
      <c r="N60" s="35"/>
      <c r="O60" s="35"/>
      <c r="P60" s="35"/>
      <c r="Q60" s="35"/>
      <c r="R60" s="36"/>
      <c r="S60" s="37"/>
      <c r="T60" s="37"/>
      <c r="U60" s="37"/>
      <c r="V60" s="1"/>
      <c r="W60" s="1"/>
      <c r="X60" s="1"/>
      <c r="Y60" s="1"/>
      <c r="Z60" s="1"/>
    </row>
    <row r="61" spans="1:26" customHeight="1" ht="15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customHeight="1" ht="18.75">
      <c r="A62" s="45" t="s">
        <v>57</v>
      </c>
      <c r="B62" s="1"/>
      <c r="C62" s="1"/>
      <c r="D62" s="1"/>
      <c r="E62" s="1"/>
      <c r="F62" s="1" t="s">
        <v>158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6" customHeight="1" ht="30">
      <c r="A63" s="41">
        <v>1</v>
      </c>
      <c r="B63" s="46" t="s">
        <v>58</v>
      </c>
      <c r="C63" s="46" t="s">
        <v>59</v>
      </c>
      <c r="D63" s="241" t="s">
        <v>16</v>
      </c>
      <c r="E63" s="242"/>
      <c r="F63" s="1" t="s">
        <v>159</v>
      </c>
      <c r="G63" s="35"/>
      <c r="H63" s="35"/>
      <c r="I63" s="35"/>
      <c r="J63" s="35"/>
      <c r="K63" s="35"/>
      <c r="L63" s="35"/>
      <c r="M63" s="35"/>
      <c r="N63" s="35"/>
      <c r="O63" s="47"/>
      <c r="P63" s="35"/>
      <c r="Q63" s="35"/>
      <c r="R63" s="34"/>
      <c r="S63" s="34"/>
      <c r="T63" s="34"/>
      <c r="U63" s="34"/>
      <c r="V63" s="34"/>
    </row>
    <row r="64" spans="1:26" customHeight="1" ht="30">
      <c r="A64" s="41">
        <v>2</v>
      </c>
      <c r="B64" s="46" t="s">
        <v>60</v>
      </c>
      <c r="C64" s="46" t="s">
        <v>61</v>
      </c>
      <c r="D64" s="246" t="s">
        <v>62</v>
      </c>
      <c r="E64" s="247"/>
      <c r="F64" s="1" t="s">
        <v>160</v>
      </c>
      <c r="G64" s="35"/>
      <c r="H64" s="35"/>
      <c r="I64" s="35"/>
      <c r="J64" s="35"/>
      <c r="K64" s="35"/>
      <c r="L64" s="35"/>
      <c r="M64" s="35"/>
      <c r="N64" s="35"/>
      <c r="O64" s="47"/>
      <c r="P64" s="35"/>
      <c r="Q64" s="35"/>
      <c r="R64" s="34"/>
      <c r="S64" s="34"/>
      <c r="T64" s="34"/>
      <c r="U64" s="34"/>
      <c r="V64" s="34"/>
    </row>
    <row r="65" spans="1:26" customHeight="1" ht="30">
      <c r="A65" s="41">
        <v>3</v>
      </c>
      <c r="B65" s="46" t="s">
        <v>63</v>
      </c>
      <c r="C65" s="41" t="s">
        <v>161</v>
      </c>
      <c r="D65" s="241"/>
      <c r="E65" s="242"/>
      <c r="F65" s="35"/>
      <c r="G65" s="35"/>
      <c r="H65" s="35"/>
      <c r="I65" s="35"/>
      <c r="J65" s="34"/>
      <c r="K65" s="35"/>
      <c r="L65" s="35"/>
      <c r="M65" s="35"/>
      <c r="N65" s="35"/>
      <c r="O65" s="35"/>
      <c r="P65" s="35"/>
      <c r="Q65" s="35"/>
      <c r="R65" s="35"/>
      <c r="S65" s="47"/>
      <c r="T65" s="35"/>
      <c r="U65" s="35"/>
      <c r="V65" s="34"/>
      <c r="W65" s="34"/>
      <c r="X65" s="34"/>
      <c r="Y65" s="34"/>
      <c r="Z65" s="34"/>
    </row>
    <row r="66" spans="1:26" customHeight="1" ht="49.5">
      <c r="A66" s="41">
        <v>4</v>
      </c>
      <c r="B66" s="46" t="s">
        <v>66</v>
      </c>
      <c r="C66" s="243" t="s">
        <v>67</v>
      </c>
      <c r="D66" s="244"/>
      <c r="E66" s="24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4"/>
      <c r="W66" s="34"/>
      <c r="X66" s="34"/>
      <c r="Y66" s="34"/>
      <c r="Z66" s="34"/>
    </row>
    <row r="67" spans="1:26" customHeight="1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customHeight="1" ht="15.75">
      <c r="A68" s="45" t="s">
        <v>68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customHeight="1" ht="70.5">
      <c r="A69" s="233" t="s">
        <v>69</v>
      </c>
      <c r="B69" s="234"/>
      <c r="C69" s="234"/>
      <c r="D69" s="28" t="s">
        <v>70</v>
      </c>
      <c r="E69" s="15" t="s">
        <v>71</v>
      </c>
      <c r="F69" s="1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customHeight="1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customHeight="1" ht="93.75">
      <c r="A71" s="1"/>
      <c r="B71" s="1"/>
      <c r="C71" s="48" t="s">
        <v>72</v>
      </c>
      <c r="D71" s="49" t="s">
        <v>73</v>
      </c>
      <c r="E71" s="1"/>
      <c r="F71" s="48" t="s">
        <v>74</v>
      </c>
      <c r="G71" s="49" t="s">
        <v>73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customHeight="1" ht="15.75">
      <c r="A72" s="1"/>
      <c r="B72" s="1"/>
      <c r="C72" s="50"/>
      <c r="D72" s="51"/>
      <c r="E72" s="1"/>
      <c r="F72" s="50"/>
      <c r="G72" s="5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customHeight="1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customHeight="1" ht="35.25">
      <c r="A74" s="260" t="s">
        <v>75</v>
      </c>
      <c r="B74" s="261"/>
      <c r="C74" s="260" t="s">
        <v>76</v>
      </c>
      <c r="D74" s="261"/>
      <c r="E74" s="52" t="s">
        <v>77</v>
      </c>
      <c r="F74" s="262" t="s">
        <v>78</v>
      </c>
      <c r="G74" s="26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customHeight="1" ht="15.75">
      <c r="A75" s="260" t="s">
        <v>79</v>
      </c>
      <c r="B75" s="261"/>
      <c r="C75" s="260" t="s">
        <v>80</v>
      </c>
      <c r="D75" s="261"/>
      <c r="E75" s="53" t="s">
        <v>81</v>
      </c>
      <c r="F75" s="264" t="s">
        <v>82</v>
      </c>
      <c r="G75" s="26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customHeight="1" ht="15.75">
      <c r="A76" s="266">
        <v>0</v>
      </c>
      <c r="B76" s="267"/>
      <c r="C76" s="266" t="s">
        <v>83</v>
      </c>
      <c r="D76" s="267"/>
      <c r="E76" s="54" t="s">
        <v>67</v>
      </c>
      <c r="F76" s="266" t="s">
        <v>84</v>
      </c>
      <c r="G76" s="26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customHeight="1" ht="15.75">
      <c r="A77" s="2"/>
      <c r="B77" s="2"/>
      <c r="C77" s="42"/>
      <c r="D77" s="42"/>
      <c r="E77" s="42"/>
      <c r="F77" s="4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customHeight="1" ht="15.75">
      <c r="A78" s="1"/>
      <c r="B78" s="42" t="s">
        <v>85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customHeight="1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customHeight="1" ht="15.75">
      <c r="A80" s="55" t="s">
        <v>86</v>
      </c>
      <c r="B80" s="56"/>
      <c r="C80" s="56"/>
      <c r="D80" s="268" t="s">
        <v>86</v>
      </c>
      <c r="E80" s="26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customHeight="1" ht="15.75">
      <c r="A81" s="57" t="s">
        <v>87</v>
      </c>
      <c r="B81" s="1"/>
      <c r="C81" s="1"/>
      <c r="D81" s="270" t="s">
        <v>88</v>
      </c>
      <c r="E81" s="27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customHeight="1" ht="15.75">
      <c r="A82" s="58"/>
      <c r="B82" s="1"/>
      <c r="C82" s="1"/>
      <c r="D82" s="258"/>
      <c r="E82" s="25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customHeight="1" ht="15.75">
      <c r="A83" s="58"/>
      <c r="B83" s="1"/>
      <c r="C83" s="1"/>
      <c r="D83" s="258"/>
      <c r="E83" s="25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customHeight="1" ht="15.75">
      <c r="A84" s="59" t="s">
        <v>89</v>
      </c>
      <c r="B84" s="1"/>
      <c r="C84" s="1"/>
      <c r="D84" s="258" t="s">
        <v>89</v>
      </c>
      <c r="E84" s="25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customHeight="1" ht="15.75">
      <c r="A85" s="60" t="s">
        <v>90</v>
      </c>
      <c r="B85" s="61"/>
      <c r="C85" s="61"/>
      <c r="D85" s="278" t="s">
        <v>91</v>
      </c>
      <c r="E85" s="27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customHeight="1" ht="15.75">
      <c r="A86" s="62" t="s">
        <v>92</v>
      </c>
      <c r="B86" s="56"/>
      <c r="C86" s="56"/>
      <c r="D86" s="280" t="s">
        <v>92</v>
      </c>
      <c r="E86" s="28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customHeight="1" ht="15.75">
      <c r="A87" s="58"/>
      <c r="B87" s="1"/>
      <c r="C87" s="1"/>
      <c r="D87" s="272"/>
      <c r="E87" s="27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customHeight="1" ht="15.75">
      <c r="A88" s="58"/>
      <c r="B88" s="1"/>
      <c r="C88" s="1"/>
      <c r="D88" s="272"/>
      <c r="E88" s="27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customHeight="1" ht="15.75">
      <c r="A89" s="58"/>
      <c r="B89" s="1"/>
      <c r="C89" s="1"/>
      <c r="D89" s="272"/>
      <c r="E89" s="27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customHeight="1" ht="15.75">
      <c r="A90" s="63"/>
      <c r="B90" s="61"/>
      <c r="C90" s="61"/>
      <c r="D90" s="274"/>
      <c r="E90" s="27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customHeight="1" ht="15.75">
      <c r="A91" s="62" t="s">
        <v>93</v>
      </c>
      <c r="B91" s="56"/>
      <c r="C91" s="56"/>
      <c r="D91" s="276" t="s">
        <v>93</v>
      </c>
      <c r="E91" s="27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customHeight="1" ht="15.75">
      <c r="A92" s="63" t="s">
        <v>94</v>
      </c>
      <c r="B92" s="61"/>
      <c r="C92" s="61"/>
      <c r="D92" s="274" t="s">
        <v>94</v>
      </c>
      <c r="E92" s="27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customHeight="1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customHeight="1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customHeight="1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customHeight="1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customHeight="1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customHeight="1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customHeight="1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customHeight="1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customHeight="1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customHeight="1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customHeight="1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customHeight="1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customHeight="1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customHeight="1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customHeight="1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customHeight="1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customHeight="1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customHeight="1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customHeight="1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customHeight="1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customHeight="1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customHeight="1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customHeight="1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customHeight="1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customHeight="1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customHeight="1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customHeight="1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customHeight="1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customHeight="1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customHeight="1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customHeight="1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customHeight="1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customHeight="1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customHeight="1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customHeigh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customHeigh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customHeigh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customHeigh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customHeigh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customHeigh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customHeigh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customHeigh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customHeight="1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customHeight="1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customHeight="1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customHeight="1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customHeight="1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customHeight="1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customHeight="1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customHeight="1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customHeight="1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customHeight="1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customHeight="1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customHeight="1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customHeight="1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customHeight="1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customHeight="1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customHeight="1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customHeight="1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customHeight="1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customHeight="1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customHeight="1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customHeight="1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customHeight="1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customHeight="1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customHeight="1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customHeight="1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customHeight="1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customHeight="1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customHeight="1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customHeight="1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customHeight="1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customHeight="1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customHeight="1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customHeight="1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customHeight="1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customHeight="1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customHeight="1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customHeight="1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customHeight="1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customHeight="1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customHeight="1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customHeight="1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customHeight="1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customHeight="1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customHeight="1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customHeight="1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customHeight="1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customHeight="1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customHeight="1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customHeight="1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customHeight="1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customHeight="1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customHeight="1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customHeight="1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customHeight="1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customHeight="1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customHeight="1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customHeight="1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customHeight="1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customHeight="1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customHeight="1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customHeight="1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customHeight="1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customHeight="1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customHeight="1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customHeight="1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customHeight="1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customHeight="1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customHeight="1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customHeight="1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customHeight="1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customHeight="1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customHeight="1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customHeight="1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customHeight="1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customHeight="1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customHeight="1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customHeight="1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customHeight="1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customHeight="1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customHeight="1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customHeight="1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customHeight="1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customHeight="1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customHeight="1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customHeight="1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customHeight="1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customHeight="1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customHeight="1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customHeight="1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customHeight="1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customHeight="1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customHeight="1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customHeight="1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customHeight="1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customHeight="1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customHeight="1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customHeight="1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customHeight="1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customHeight="1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customHeight="1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customHeight="1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customHeight="1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customHeight="1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customHeight="1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customHeight="1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customHeight="1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customHeight="1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customHeight="1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customHeight="1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customHeight="1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customHeight="1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customHeight="1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customHeight="1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customHeight="1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customHeight="1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customHeight="1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customHeight="1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customHeight="1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customHeight="1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customHeight="1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customHeight="1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customHeight="1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customHeight="1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customHeight="1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customHeight="1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customHeight="1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customHeight="1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customHeight="1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customHeight="1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customHeight="1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customHeight="1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customHeight="1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customHeight="1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customHeight="1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customHeight="1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customHeight="1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customHeight="1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customHeight="1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customHeight="1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customHeight="1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customHeight="1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customHeight="1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customHeight="1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customHeight="1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customHeight="1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customHeight="1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customHeight="1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customHeight="1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customHeight="1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customHeight="1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customHeight="1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customHeight="1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customHeight="1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customHeight="1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customHeight="1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customHeight="1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customHeight="1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customHeight="1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customHeight="1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customHeight="1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customHeight="1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customHeight="1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customHeight="1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customHeight="1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customHeight="1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customHeight="1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customHeight="1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customHeight="1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customHeight="1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customHeight="1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customHeight="1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customHeight="1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customHeight="1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customHeight="1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customHeight="1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customHeight="1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customHeight="1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customHeight="1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customHeight="1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customHeight="1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customHeight="1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customHeight="1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customHeight="1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customHeight="1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customHeight="1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customHeight="1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customHeight="1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customHeight="1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customHeight="1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customHeight="1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customHeight="1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customHeight="1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customHeight="1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customHeight="1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customHeight="1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customHeight="1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customHeight="1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customHeight="1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customHeight="1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customHeight="1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customHeight="1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customHeight="1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customHeight="1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customHeight="1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customHeight="1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customHeight="1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customHeight="1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customHeight="1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customHeight="1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customHeight="1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customHeight="1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customHeight="1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customHeight="1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customHeight="1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customHeight="1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customHeight="1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customHeight="1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customHeight="1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customHeight="1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customHeight="1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customHeight="1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customHeight="1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customHeight="1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customHeight="1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customHeight="1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customHeight="1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customHeight="1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customHeight="1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customHeight="1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customHeight="1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customHeight="1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customHeight="1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customHeight="1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customHeight="1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customHeight="1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customHeight="1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customHeight="1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customHeight="1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customHeight="1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customHeight="1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customHeight="1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customHeight="1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customHeight="1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customHeight="1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customHeight="1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customHeight="1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customHeight="1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customHeight="1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customHeight="1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customHeight="1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customHeight="1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customHeight="1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customHeight="1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customHeight="1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customHeight="1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customHeight="1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customHeight="1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customHeight="1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customHeight="1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customHeight="1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customHeight="1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customHeight="1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customHeight="1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customHeight="1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customHeight="1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customHeight="1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customHeight="1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customHeight="1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customHeight="1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customHeight="1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customHeight="1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customHeight="1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customHeight="1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customHeight="1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customHeight="1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customHeight="1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customHeight="1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customHeight="1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customHeight="1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customHeight="1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customHeight="1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customHeight="1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customHeight="1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customHeight="1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customHeight="1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customHeight="1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customHeight="1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customHeight="1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customHeight="1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customHeight="1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customHeight="1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customHeight="1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customHeight="1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customHeight="1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customHeight="1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customHeight="1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customHeight="1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customHeight="1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customHeight="1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customHeight="1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customHeight="1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customHeight="1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customHeight="1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customHeight="1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customHeight="1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customHeight="1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customHeight="1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customHeight="1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customHeight="1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customHeight="1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customHeight="1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customHeight="1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customHeight="1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customHeight="1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customHeight="1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customHeight="1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customHeight="1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customHeight="1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customHeight="1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customHeight="1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customHeight="1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customHeight="1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customHeight="1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customHeight="1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customHeight="1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customHeight="1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customHeight="1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customHeight="1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customHeight="1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customHeight="1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customHeight="1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customHeight="1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customHeight="1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customHeight="1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customHeight="1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customHeight="1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customHeight="1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customHeight="1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customHeight="1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customHeight="1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customHeight="1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customHeight="1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customHeight="1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customHeight="1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customHeight="1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customHeight="1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customHeight="1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customHeight="1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customHeight="1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customHeight="1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customHeight="1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customHeight="1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customHeight="1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customHeight="1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customHeight="1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customHeight="1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customHeight="1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customHeight="1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customHeight="1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customHeight="1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customHeight="1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customHeight="1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customHeight="1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customHeight="1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customHeight="1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customHeight="1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customHeight="1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customHeight="1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customHeight="1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customHeight="1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customHeight="1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customHeight="1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customHeight="1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customHeight="1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customHeight="1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customHeight="1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customHeight="1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customHeight="1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customHeight="1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customHeight="1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customHeight="1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customHeight="1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customHeight="1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customHeight="1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customHeight="1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customHeight="1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customHeight="1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customHeight="1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customHeight="1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customHeight="1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customHeight="1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customHeight="1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customHeight="1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customHeight="1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customHeight="1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customHeight="1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customHeight="1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customHeight="1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customHeight="1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customHeight="1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customHeight="1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customHeight="1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customHeight="1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customHeight="1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customHeight="1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customHeight="1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customHeight="1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customHeight="1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customHeight="1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customHeight="1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customHeight="1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customHeight="1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customHeight="1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customHeight="1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customHeight="1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customHeight="1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customHeight="1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customHeight="1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customHeight="1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customHeight="1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customHeight="1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customHeight="1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customHeight="1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customHeight="1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customHeight="1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customHeight="1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customHeight="1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customHeight="1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customHeight="1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customHeight="1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customHeight="1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customHeight="1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customHeight="1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customHeight="1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customHeight="1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customHeight="1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customHeight="1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customHeight="1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customHeight="1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customHeight="1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customHeight="1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customHeight="1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customHeight="1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customHeight="1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customHeight="1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customHeight="1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customHeight="1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customHeight="1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customHeight="1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customHeight="1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customHeight="1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customHeight="1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customHeight="1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customHeight="1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customHeight="1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customHeight="1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customHeight="1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customHeight="1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customHeight="1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customHeight="1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customHeight="1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customHeight="1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customHeight="1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customHeight="1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customHeight="1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customHeight="1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customHeight="1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customHeight="1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customHeight="1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customHeight="1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customHeight="1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customHeight="1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customHeight="1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customHeight="1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customHeight="1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customHeight="1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customHeight="1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customHeight="1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customHeight="1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customHeight="1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customHeight="1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customHeight="1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customHeight="1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customHeight="1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customHeight="1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customHeight="1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customHeight="1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customHeight="1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customHeight="1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customHeight="1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customHeight="1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customHeight="1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customHeight="1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customHeight="1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customHeight="1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customHeight="1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customHeight="1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customHeight="1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customHeight="1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customHeight="1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customHeight="1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customHeight="1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customHeight="1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customHeight="1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customHeight="1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customHeight="1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customHeight="1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customHeight="1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customHeight="1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customHeight="1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customHeight="1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customHeight="1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customHeight="1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customHeight="1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customHeight="1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customHeight="1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customHeight="1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customHeight="1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customHeight="1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customHeight="1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customHeight="1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customHeight="1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customHeight="1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customHeight="1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customHeight="1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customHeight="1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customHeight="1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customHeight="1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customHeight="1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customHeight="1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customHeight="1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customHeight="1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customHeight="1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customHeight="1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customHeight="1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customHeight="1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customHeight="1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customHeight="1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customHeight="1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customHeight="1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customHeight="1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customHeight="1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customHeight="1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customHeight="1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customHeight="1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customHeight="1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customHeight="1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customHeight="1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customHeight="1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customHeight="1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customHeight="1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customHeight="1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customHeight="1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customHeight="1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customHeight="1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customHeight="1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customHeight="1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customHeight="1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customHeight="1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customHeight="1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customHeight="1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customHeight="1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customHeight="1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customHeight="1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customHeight="1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customHeight="1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customHeight="1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customHeight="1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customHeight="1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customHeight="1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customHeight="1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customHeight="1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customHeight="1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customHeight="1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customHeight="1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customHeight="1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customHeight="1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customHeight="1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customHeight="1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customHeight="1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customHeight="1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customHeight="1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customHeight="1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customHeight="1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customHeight="1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customHeight="1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customHeight="1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customHeight="1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customHeight="1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customHeight="1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customHeight="1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customHeight="1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customHeight="1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customHeight="1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customHeight="1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customHeight="1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customHeight="1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customHeight="1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customHeight="1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customHeight="1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customHeight="1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customHeight="1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customHeight="1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customHeight="1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customHeight="1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customHeight="1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customHeight="1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customHeight="1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customHeight="1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customHeight="1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customHeight="1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customHeight="1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customHeight="1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customHeight="1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customHeight="1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customHeight="1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customHeight="1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customHeight="1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customHeight="1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customHeight="1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customHeight="1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customHeight="1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customHeight="1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customHeight="1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customHeight="1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customHeight="1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customHeight="1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customHeight="1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customHeight="1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customHeight="1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customHeight="1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customHeight="1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customHeight="1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customHeight="1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customHeight="1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customHeight="1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customHeight="1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customHeight="1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customHeight="1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customHeight="1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customHeight="1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customHeight="1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customHeight="1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customHeight="1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customHeight="1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customHeight="1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customHeight="1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customHeight="1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customHeight="1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customHeight="1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customHeight="1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customHeight="1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customHeight="1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customHeight="1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customHeight="1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customHeight="1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customHeight="1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customHeight="1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customHeight="1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customHeight="1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customHeight="1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customHeight="1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customHeight="1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customHeight="1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customHeight="1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customHeight="1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customHeight="1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customHeight="1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customHeight="1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customHeight="1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customHeight="1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customHeight="1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customHeight="1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customHeight="1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customHeight="1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customHeight="1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customHeight="1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customHeight="1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customHeight="1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customHeight="1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customHeight="1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customHeight="1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customHeight="1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customHeight="1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customHeight="1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customHeight="1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customHeight="1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customHeight="1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customHeight="1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customHeight="1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customHeight="1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customHeight="1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customHeight="1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customHeight="1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customHeight="1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customHeight="1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customHeight="1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customHeight="1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customHeight="1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customHeight="1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customHeight="1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customHeight="1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customHeight="1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customHeight="1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customHeight="1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customHeight="1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customHeight="1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customHeight="1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customHeight="1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customHeight="1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customHeight="1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customHeight="1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customHeight="1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customHeight="1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customHeight="1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customHeight="1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customHeight="1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customHeight="1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customHeight="1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customHeight="1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customHeight="1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customHeight="1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customHeight="1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customHeight="1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customHeight="1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customHeight="1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customHeight="1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customHeight="1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customHeight="1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customHeight="1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customHeight="1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customHeight="1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customHeight="1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customHeight="1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customHeight="1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customHeight="1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customHeight="1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customHeight="1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customHeight="1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customHeight="1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customHeight="1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customHeight="1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customHeight="1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customHeight="1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customHeight="1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customHeight="1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customHeight="1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customHeight="1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customHeight="1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customHeight="1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customHeight="1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customHeight="1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customHeight="1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customHeight="1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customHeight="1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customHeight="1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customHeight="1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customHeight="1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customHeight="1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customHeight="1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customHeight="1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customHeight="1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customHeight="1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customHeight="1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customHeight="1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customHeight="1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customHeight="1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customHeight="1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</sheetData>
  <mergeCells>
    <mergeCell ref="F74:G74"/>
    <mergeCell ref="A56:A57"/>
    <mergeCell ref="B56:D56"/>
    <mergeCell ref="C58:C60"/>
    <mergeCell ref="D58:D60"/>
    <mergeCell ref="E56:G56"/>
    <mergeCell ref="D64:E64"/>
    <mergeCell ref="D65:E65"/>
    <mergeCell ref="C66:E66"/>
    <mergeCell ref="A69:C69"/>
    <mergeCell ref="A74:B74"/>
    <mergeCell ref="C74:D74"/>
    <mergeCell ref="D63:E63"/>
    <mergeCell ref="D80:E80"/>
    <mergeCell ref="D81:E81"/>
    <mergeCell ref="D82:E82"/>
    <mergeCell ref="D83:E83"/>
    <mergeCell ref="D84:E84"/>
    <mergeCell ref="D90:E90"/>
    <mergeCell ref="D91:E91"/>
    <mergeCell ref="D92:E92"/>
    <mergeCell ref="D85:E85"/>
    <mergeCell ref="D86:E86"/>
    <mergeCell ref="D87:E87"/>
    <mergeCell ref="D88:E88"/>
    <mergeCell ref="D89:E89"/>
    <mergeCell ref="A75:B75"/>
    <mergeCell ref="C75:D75"/>
    <mergeCell ref="F75:G75"/>
    <mergeCell ref="A76:B76"/>
    <mergeCell ref="C76:D76"/>
    <mergeCell ref="F76:G76"/>
    <mergeCell ref="A6:G6"/>
    <mergeCell ref="C26:H26"/>
    <mergeCell ref="C36:D36"/>
    <mergeCell ref="B48:D48"/>
    <mergeCell ref="E48:F48"/>
    <mergeCell ref="H56:H57"/>
    <mergeCell ref="H58:H60"/>
    <mergeCell ref="B49:D49"/>
    <mergeCell ref="B50:D50"/>
    <mergeCell ref="B51:D51"/>
    <mergeCell ref="B52:D52"/>
    <mergeCell ref="C65:E65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 r:id="rId1ps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2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17"/>
  <sheetViews>
    <sheetView tabSelected="0" workbookViewId="0" zoomScale="40" zoomScaleNormal="40" showGridLines="true" showRowColHeaders="1" topLeftCell="A31">
      <selection activeCell="C45" sqref="C45"/>
    </sheetView>
  </sheetViews>
  <sheetFormatPr customHeight="true" defaultRowHeight="15" defaultColWidth="14.453125" outlineLevelRow="0" outlineLevelCol="0"/>
  <cols>
    <col min="1" max="1" width="8.453125" customWidth="true" style="0"/>
    <col min="2" max="2" width="28.1796875" customWidth="true" style="0"/>
    <col min="3" max="3" width="17.1796875" customWidth="true" style="0"/>
    <col min="4" max="4" width="19.36328125" customWidth="true" style="0"/>
    <col min="5" max="5" width="33.1796875" customWidth="true" style="0"/>
    <col min="6" max="6" width="26" customWidth="true" style="0"/>
    <col min="7" max="7" width="10.6328125" customWidth="true" style="0"/>
    <col min="8" max="8" width="16.7265625" customWidth="true" style="0"/>
    <col min="9" max="9" width="14.08984375" customWidth="true" style="0"/>
    <col min="10" max="10" width="17.81640625" customWidth="true" style="0"/>
    <col min="11" max="11" width="18.36328125" customWidth="true" style="0"/>
    <col min="12" max="12" width="29" customWidth="true" style="0"/>
    <col min="13" max="13" width="24.81640625" customWidth="true" style="0"/>
    <col min="14" max="14" width="15.26953125" customWidth="true" style="0"/>
    <col min="15" max="15" width="12.7265625" customWidth="true" style="0"/>
    <col min="16" max="16" width="8.6328125" customWidth="true" style="0"/>
    <col min="17" max="17" width="10.08984375" customWidth="true" style="0"/>
    <col min="18" max="18" width="8.6328125" customWidth="true" style="0"/>
    <col min="19" max="19" width="8.6328125" customWidth="true" style="0"/>
    <col min="20" max="20" width="8.6328125" customWidth="true" style="0"/>
    <col min="21" max="21" width="8.6328125" customWidth="true" style="0"/>
    <col min="22" max="22" width="8.6328125" customWidth="true" style="0"/>
    <col min="23" max="23" width="8.6328125" customWidth="true" style="0"/>
    <col min="24" max="24" width="8.6328125" customWidth="true" style="0"/>
    <col min="25" max="25" width="8.6328125" customWidth="true" style="0"/>
    <col min="26" max="26" width="8.6328125" customWidth="true" style="0"/>
    <col min="27" max="27" width="8.6328125" customWidth="true" style="0"/>
  </cols>
  <sheetData>
    <row r="1" spans="1:27" customHeight="1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customHeight="1" ht="15.5">
      <c r="A2" s="235" t="s">
        <v>95</v>
      </c>
      <c r="B2" s="235"/>
      <c r="C2" s="235"/>
      <c r="D2" s="235"/>
      <c r="E2" s="235"/>
      <c r="F2" s="235"/>
      <c r="G2" s="235"/>
      <c r="H2" s="235"/>
      <c r="I2" s="235"/>
      <c r="J2" s="23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customHeight="1" ht="15.5">
      <c r="A3" s="235" t="s">
        <v>96</v>
      </c>
      <c r="B3" s="235"/>
      <c r="C3" s="235"/>
      <c r="D3" s="235"/>
      <c r="E3" s="235"/>
      <c r="F3" s="235"/>
      <c r="G3" s="235"/>
      <c r="H3" s="235"/>
      <c r="I3" s="235"/>
      <c r="J3" s="23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customHeight="1" ht="15.5">
      <c r="A4" s="235" t="s">
        <v>97</v>
      </c>
      <c r="B4" s="235"/>
      <c r="C4" s="235"/>
      <c r="D4" s="235"/>
      <c r="E4" s="235"/>
      <c r="F4" s="235"/>
      <c r="G4" s="235"/>
      <c r="H4" s="235"/>
      <c r="I4" s="235"/>
      <c r="J4" s="23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customHeight="1" ht="15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customHeight="1" ht="15.5">
      <c r="A6" s="236"/>
      <c r="B6" s="237"/>
      <c r="C6" s="237"/>
      <c r="D6" s="237"/>
      <c r="E6" s="237"/>
      <c r="F6" s="237"/>
      <c r="G6" s="237"/>
      <c r="H6" s="4"/>
      <c r="I6" s="4"/>
      <c r="J6" s="4"/>
      <c r="K6" s="1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customHeight="1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customHeight="1" ht="19.5">
      <c r="A8" s="24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customHeight="1" ht="19.5">
      <c r="A9" s="25" t="s">
        <v>29</v>
      </c>
      <c r="B9" s="25" t="s">
        <v>6</v>
      </c>
      <c r="C9" s="238" t="s">
        <v>7</v>
      </c>
      <c r="D9" s="239"/>
      <c r="E9" s="239"/>
      <c r="F9" s="239"/>
      <c r="G9" s="239"/>
      <c r="H9" s="239"/>
      <c r="I9" s="103" t="s">
        <v>162</v>
      </c>
      <c r="J9" s="15" t="s">
        <v>163</v>
      </c>
      <c r="K9" s="15" t="s">
        <v>164</v>
      </c>
      <c r="L9" s="15" t="s">
        <v>165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8"/>
      <c r="Y9" s="28"/>
      <c r="Z9" s="28"/>
      <c r="AA9" s="28"/>
    </row>
    <row r="10" spans="1:27" customHeight="1" ht="30">
      <c r="A10" s="29">
        <v>1</v>
      </c>
      <c r="B10" s="30" t="s">
        <v>139</v>
      </c>
      <c r="C10" s="29" t="s">
        <v>140</v>
      </c>
      <c r="D10" s="29">
        <f>'LK yg diisi'!D27</f>
        <v>1</v>
      </c>
      <c r="E10" s="29" t="s">
        <v>141</v>
      </c>
      <c r="F10" s="29" t="s">
        <v>142</v>
      </c>
      <c r="G10" s="29">
        <f>'LK yg diisi'!G27</f>
        <v>2</v>
      </c>
      <c r="H10" s="31" t="s">
        <v>141</v>
      </c>
      <c r="I10" s="104">
        <f>AVERAGE(D10,G10)</f>
        <v>1.5</v>
      </c>
      <c r="J10" s="15">
        <f>'Serti Thermohygro'!D24+('Serti Thermohygro'!C24*'Olah Data'!I10)</f>
        <v>1.4507352941176</v>
      </c>
      <c r="K10" s="15">
        <f>MAX('Serti Thermohygro'!H16:H22)</f>
        <v>0.5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customHeight="1" ht="30">
      <c r="A11" s="29">
        <f>A10+1</f>
        <v>2</v>
      </c>
      <c r="B11" s="30" t="s">
        <v>143</v>
      </c>
      <c r="C11" s="29" t="s">
        <v>140</v>
      </c>
      <c r="D11" s="29">
        <f>'LK yg diisi'!D28</f>
        <v>2</v>
      </c>
      <c r="E11" s="29" t="s">
        <v>144</v>
      </c>
      <c r="F11" s="29" t="s">
        <v>142</v>
      </c>
      <c r="G11" s="29">
        <f>'LK yg diisi'!G28</f>
        <v>1</v>
      </c>
      <c r="H11" s="29" t="s">
        <v>144</v>
      </c>
      <c r="I11" s="104">
        <f>AVERAGE(D11,G11)</f>
        <v>1.5</v>
      </c>
      <c r="J11" s="15">
        <f>'Serti Thermohygro'!D40+('Serti Thermohygro'!C40*'Olah Data'!I11)</f>
        <v>2.3335714285714</v>
      </c>
      <c r="K11" s="15">
        <f>MAX('Serti Thermohygro'!H32:H38)</f>
        <v>2.3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customHeight="1" ht="30">
      <c r="A12" s="29">
        <v>3</v>
      </c>
      <c r="B12" s="179" t="s">
        <v>8</v>
      </c>
      <c r="C12" s="29" t="s">
        <v>9</v>
      </c>
      <c r="D12" s="30">
        <f>'LK yg diisi'!D29</f>
        <v>1</v>
      </c>
      <c r="E12" s="29" t="s">
        <v>10</v>
      </c>
      <c r="F12" s="28"/>
      <c r="G12" s="28"/>
      <c r="H12" s="28"/>
      <c r="I12" s="104"/>
      <c r="J12" s="15">
        <f>'Serti ESA 612'!D22+('Serti ESA 612'!C22*'Olah Data'!D12)</f>
        <v>1.0834126213592</v>
      </c>
      <c r="K12" s="15">
        <f>MAX('Serti ESA 612'!H16:H20)</f>
        <v>1.2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customHeight="1" ht="30">
      <c r="A13" s="28"/>
      <c r="B13" s="15"/>
      <c r="C13" s="29" t="s">
        <v>11</v>
      </c>
      <c r="D13" s="30">
        <f>'LK yg diisi'!D30</f>
        <v>2</v>
      </c>
      <c r="E13" s="29" t="s">
        <v>10</v>
      </c>
      <c r="F13" s="28"/>
      <c r="G13" s="28"/>
      <c r="H13" s="28"/>
      <c r="I13" s="104"/>
      <c r="J13" s="15">
        <f>'Serti ESA 612'!D45+('Serti ESA 612'!C45*'Olah Data'!D13)</f>
        <v>-5.1549586776859</v>
      </c>
      <c r="K13" s="15">
        <f>MAX('Serti ESA 612'!H42:H43)</f>
        <v>1.2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customHeight="1" ht="30">
      <c r="A14" s="28"/>
      <c r="B14" s="15"/>
      <c r="C14" s="29" t="s">
        <v>12</v>
      </c>
      <c r="D14" s="30">
        <f>'LK yg diisi'!D31</f>
        <v>1</v>
      </c>
      <c r="E14" s="29" t="s">
        <v>10</v>
      </c>
      <c r="F14" s="28"/>
      <c r="G14" s="28"/>
      <c r="H14" s="28"/>
      <c r="I14" s="104"/>
      <c r="J14" s="15">
        <f>'Serti ESA 612'!D34+('Serti ESA 612'!C34*'Olah Data'!D14)</f>
        <v>1.0755952380952</v>
      </c>
      <c r="K14" s="15">
        <f>MAX('Serti ESA 612'!H30:H32)</f>
        <v>1.2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customHeight="1" ht="30">
      <c r="A15" s="2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customHeight="1" ht="30">
      <c r="A16" s="24" t="s">
        <v>13</v>
      </c>
      <c r="B16" s="32"/>
      <c r="C16" s="3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customHeight="1" ht="30">
      <c r="A17" s="25" t="s">
        <v>29</v>
      </c>
      <c r="B17" s="25" t="s">
        <v>6</v>
      </c>
      <c r="C17" s="240" t="s">
        <v>166</v>
      </c>
      <c r="D17" s="240"/>
      <c r="E17" s="25" t="s">
        <v>167</v>
      </c>
      <c r="F17" s="25" t="s">
        <v>168</v>
      </c>
      <c r="G17" s="15"/>
      <c r="H17" s="15"/>
      <c r="I17" s="15"/>
      <c r="J17" s="171" t="s">
        <v>169</v>
      </c>
      <c r="K17" s="172">
        <v>1</v>
      </c>
      <c r="L17" s="173" t="s">
        <v>170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customHeight="1" ht="46.5">
      <c r="A18" s="29">
        <v>1</v>
      </c>
      <c r="B18" s="118" t="str">
        <f>'LK yg diisi'!B37</f>
        <v>Badan dan Permukaan Alat/ Body &amp; Surface Of The Equipment</v>
      </c>
      <c r="C18" s="294" t="str">
        <f>IF('LK yg diisi'!E37=1,"Baik","Tidak Baik")</f>
        <v>Tidak Baik</v>
      </c>
      <c r="D18" s="294"/>
      <c r="E18" s="112">
        <f>IF(COUNTIF(C18:D22,"baik")&lt;3,0,10)</f>
        <v>10</v>
      </c>
      <c r="F18" s="29" t="str">
        <f>IF(E18=10,"Baik","Tidak Baik")</f>
        <v>Baik</v>
      </c>
      <c r="G18" s="15"/>
      <c r="H18" s="15"/>
      <c r="I18" s="15"/>
      <c r="J18" s="173"/>
      <c r="K18" s="173">
        <v>0.1</v>
      </c>
      <c r="L18" s="173" t="s">
        <v>171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customHeight="1" ht="19.5">
      <c r="A19" s="29">
        <v>2</v>
      </c>
      <c r="B19" s="118" t="str">
        <f>'LK yg diisi'!B38</f>
        <v>Kotak kontak alat/ Equipment Contact Box</v>
      </c>
      <c r="C19" s="294" t="str">
        <f>IF('LK yg diisi'!E38=1,"Baik","Tidak Baik")</f>
        <v>Baik</v>
      </c>
      <c r="D19" s="294"/>
      <c r="E19" s="300"/>
      <c r="F19" s="295"/>
      <c r="G19" s="1"/>
      <c r="H19" s="1"/>
      <c r="I19" s="1"/>
      <c r="J19" s="173"/>
      <c r="K19" s="173">
        <v>0.03937023</v>
      </c>
      <c r="L19" s="173" t="s">
        <v>172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customHeight="1" ht="19.5">
      <c r="A20" s="29">
        <v>3</v>
      </c>
      <c r="B20" s="118" t="str">
        <f>'LK yg diisi'!B39</f>
        <v>Kabel catu utama/ Main Power Cable</v>
      </c>
      <c r="C20" s="294" t="str">
        <f>IF('LK yg diisi'!E39=1,"Baik","Tidak Baik")</f>
        <v>Baik</v>
      </c>
      <c r="D20" s="294"/>
      <c r="E20" s="300"/>
      <c r="F20" s="295"/>
      <c r="G20" s="1"/>
      <c r="H20" s="1"/>
      <c r="I20" s="1"/>
      <c r="J20" s="173"/>
      <c r="K20" s="173"/>
      <c r="L20" s="17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customHeight="1" ht="19.5">
      <c r="A21" s="29">
        <v>4</v>
      </c>
      <c r="B21" s="118" t="str">
        <f>'LK yg diisi'!B40</f>
        <v>Tombol dan selektor (knob)/ Buttons &amp; Selectors</v>
      </c>
      <c r="C21" s="294" t="str">
        <f>IF('LK yg diisi'!E40=1,"Baik","Tidak Baik")</f>
        <v>Tidak Baik</v>
      </c>
      <c r="D21" s="294"/>
      <c r="E21" s="300"/>
      <c r="F21" s="295"/>
      <c r="G21" s="1"/>
      <c r="H21" s="1"/>
      <c r="I21" s="1"/>
      <c r="J21" s="173"/>
      <c r="K21" s="173"/>
      <c r="L21" s="17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customHeight="1" ht="19.5">
      <c r="A22" s="29">
        <v>5</v>
      </c>
      <c r="B22" s="118" t="str">
        <f>'LK yg diisi'!B41</f>
        <v>Tampilan dan Indikator/ Display &amp; Indicators</v>
      </c>
      <c r="C22" s="294" t="str">
        <f>IF('LK yg diisi'!E41=1,"Baik","Tidak Baik")</f>
        <v>Baik</v>
      </c>
      <c r="D22" s="294"/>
      <c r="E22" s="300"/>
      <c r="F22" s="295"/>
      <c r="G22" s="1"/>
      <c r="H22" s="1"/>
      <c r="I22" s="1"/>
      <c r="J22" s="173"/>
      <c r="K22" s="173">
        <v>0.0013332237</v>
      </c>
      <c r="L22" s="172" t="s">
        <v>173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customHeight="1" ht="19.5">
      <c r="A23" s="28"/>
      <c r="B23" s="34"/>
      <c r="C23" s="209"/>
      <c r="D23" s="209"/>
      <c r="E23" s="209"/>
      <c r="F23" s="2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customHeight="1" ht="19.5">
      <c r="A24" s="28"/>
      <c r="B24" s="34"/>
      <c r="C24" s="209"/>
      <c r="D24" s="209"/>
      <c r="E24" s="209"/>
      <c r="F24" s="2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customHeight="1" ht="19.5">
      <c r="A25" s="25" t="s">
        <v>29</v>
      </c>
      <c r="B25" s="238" t="s">
        <v>6</v>
      </c>
      <c r="C25" s="238"/>
      <c r="D25" s="238"/>
      <c r="E25" s="238" t="s">
        <v>7</v>
      </c>
      <c r="F25" s="239"/>
      <c r="G25" s="240" t="s">
        <v>30</v>
      </c>
      <c r="H25" s="240"/>
      <c r="I25" s="240"/>
      <c r="J25" s="25" t="s">
        <v>14</v>
      </c>
      <c r="K25" s="25" t="s">
        <v>167</v>
      </c>
      <c r="L25" s="25" t="s">
        <v>168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customHeight="1" ht="19.5">
      <c r="A26" s="29">
        <v>1</v>
      </c>
      <c r="B26" s="290" t="s">
        <v>34</v>
      </c>
      <c r="C26" s="239"/>
      <c r="D26" s="239"/>
      <c r="E26" s="29">
        <f>'LK yg diisi'!E49</f>
        <v>712</v>
      </c>
      <c r="F26" s="41" t="s">
        <v>35</v>
      </c>
      <c r="G26" s="29" t="s">
        <v>174</v>
      </c>
      <c r="H26" s="29">
        <v>0.2</v>
      </c>
      <c r="I26" s="29" t="s">
        <v>35</v>
      </c>
      <c r="J26" s="29" t="str">
        <f>IF(E26&lt;=H26,"Memenuhi","Tidak Memenuhi")</f>
        <v>Tidak Memenuhi</v>
      </c>
      <c r="K26" s="292">
        <f>IF(COUNTIF((J26:J29),"Memenuhi")&lt;3,20,40)</f>
        <v>40</v>
      </c>
      <c r="L26" s="282" t="str">
        <f>IF(K26&lt;40,"Tidak Aman","Aman")</f>
        <v>Aman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customHeight="1" ht="19.5">
      <c r="A27" s="29">
        <f>A26+1</f>
        <v>2</v>
      </c>
      <c r="B27" s="285" t="s">
        <v>37</v>
      </c>
      <c r="C27" s="239"/>
      <c r="D27" s="239"/>
      <c r="E27" s="29">
        <f>'LK yg diisi'!E50</f>
        <v>305</v>
      </c>
      <c r="F27" s="41" t="s">
        <v>38</v>
      </c>
      <c r="G27" s="29" t="s">
        <v>175</v>
      </c>
      <c r="H27" s="29">
        <v>500</v>
      </c>
      <c r="I27" s="29" t="s">
        <v>38</v>
      </c>
      <c r="J27" s="29" t="str">
        <f>IF(E27&lt;=H27,"Memenuhi","Tidak Memenuhi")</f>
        <v>Memenuhi</v>
      </c>
      <c r="K27" s="293"/>
      <c r="L27" s="283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customHeight="1" ht="19.5">
      <c r="A28" s="29">
        <f>A27+1</f>
        <v>3</v>
      </c>
      <c r="B28" s="285" t="s">
        <v>40</v>
      </c>
      <c r="C28" s="239"/>
      <c r="D28" s="239"/>
      <c r="E28" s="29">
        <f>'LK yg diisi'!E51</f>
        <v>161</v>
      </c>
      <c r="F28" s="41" t="s">
        <v>38</v>
      </c>
      <c r="G28" s="41" t="s">
        <v>175</v>
      </c>
      <c r="H28" s="29">
        <v>5000</v>
      </c>
      <c r="I28" s="29" t="s">
        <v>38</v>
      </c>
      <c r="J28" s="29" t="str">
        <f>IF(E28&lt;=H28,"Memenuhi","Tidak Memenuhi")</f>
        <v>Memenuhi</v>
      </c>
      <c r="K28" s="293"/>
      <c r="L28" s="283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customHeight="1" ht="19.5">
      <c r="A29" s="29">
        <f>A28+1</f>
        <v>4</v>
      </c>
      <c r="B29" s="285" t="s">
        <v>42</v>
      </c>
      <c r="C29" s="239"/>
      <c r="D29" s="239"/>
      <c r="E29" s="29">
        <f>'LK yg diisi'!E52</f>
        <v>141</v>
      </c>
      <c r="F29" s="188" t="s">
        <v>43</v>
      </c>
      <c r="G29" s="29" t="s">
        <v>176</v>
      </c>
      <c r="H29" s="29">
        <v>2</v>
      </c>
      <c r="I29" s="29" t="s">
        <v>177</v>
      </c>
      <c r="J29" s="29" t="str">
        <f>IF(E29&gt;H29,"Memenuhi","Tidak Memenuhi")</f>
        <v>Memenuhi</v>
      </c>
      <c r="K29" s="293"/>
      <c r="L29" s="283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customHeight="1" ht="19.5">
      <c r="A30" s="28"/>
      <c r="B30" s="34"/>
      <c r="C30" s="209"/>
      <c r="D30" s="209"/>
      <c r="E30" s="209"/>
      <c r="F30" s="28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customHeight="1" ht="21">
      <c r="A31" s="24" t="s">
        <v>47</v>
      </c>
      <c r="B31" s="1"/>
      <c r="C31" s="1"/>
      <c r="D31" s="1"/>
      <c r="E31" s="34"/>
      <c r="F31" s="1"/>
      <c r="G31" s="1"/>
      <c r="H31" s="1"/>
      <c r="I31" s="1"/>
      <c r="J31" s="1"/>
      <c r="K31" s="1"/>
      <c r="L31" s="1"/>
      <c r="M31" s="35"/>
      <c r="N31" s="35"/>
      <c r="O31" s="35"/>
      <c r="P31" s="35"/>
      <c r="Q31" s="35"/>
      <c r="R31" s="36"/>
      <c r="S31" s="37"/>
      <c r="T31" s="37"/>
      <c r="U31" s="37"/>
      <c r="V31" s="1"/>
      <c r="W31" s="1"/>
      <c r="X31" s="1"/>
      <c r="Y31" s="1"/>
      <c r="Z31" s="1"/>
    </row>
    <row r="32" spans="1:27" customHeight="1" ht="21">
      <c r="A32" s="121" t="s">
        <v>48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5"/>
      <c r="N32" s="35"/>
      <c r="O32" s="35"/>
      <c r="P32" s="35"/>
      <c r="Q32" s="35"/>
      <c r="R32" s="36"/>
      <c r="S32" s="37"/>
      <c r="T32" s="37"/>
      <c r="U32" s="37"/>
      <c r="V32" s="1"/>
      <c r="W32" s="1"/>
      <c r="X32" s="1"/>
      <c r="Y32" s="1"/>
      <c r="Z32" s="1"/>
    </row>
    <row r="33" spans="1:27" customHeight="1" ht="37.5">
      <c r="A33" s="306" t="s">
        <v>178</v>
      </c>
      <c r="B33" s="242"/>
      <c r="C33" s="248" t="s">
        <v>179</v>
      </c>
      <c r="D33" s="248" t="s">
        <v>180</v>
      </c>
      <c r="E33" s="248" t="s">
        <v>181</v>
      </c>
      <c r="F33" s="248" t="s">
        <v>182</v>
      </c>
      <c r="G33" s="248" t="s">
        <v>183</v>
      </c>
      <c r="H33" s="248" t="s">
        <v>184</v>
      </c>
      <c r="I33" s="248" t="s">
        <v>185</v>
      </c>
      <c r="J33" s="248" t="s">
        <v>14</v>
      </c>
      <c r="K33" s="301" t="s">
        <v>186</v>
      </c>
      <c r="L33" s="40"/>
      <c r="M33" s="1"/>
      <c r="N33" s="1"/>
      <c r="O33" s="1"/>
      <c r="P33" s="1"/>
      <c r="Q33" s="1"/>
    </row>
    <row r="34" spans="1:27" customHeight="1" ht="15.5">
      <c r="A34" s="242"/>
      <c r="B34" s="242"/>
      <c r="C34" s="249"/>
      <c r="D34" s="249"/>
      <c r="E34" s="249"/>
      <c r="F34" s="249"/>
      <c r="G34" s="249"/>
      <c r="H34" s="249"/>
      <c r="I34" s="249"/>
      <c r="J34" s="249"/>
      <c r="K34" s="302"/>
      <c r="L34" s="40"/>
      <c r="M34" s="1"/>
      <c r="N34" s="1"/>
      <c r="O34" s="1"/>
      <c r="P34" s="1"/>
      <c r="Q34" s="1"/>
    </row>
    <row r="35" spans="1:27" customHeight="1" ht="15.5">
      <c r="A35" s="210">
        <f>'LK yg diisi'!B58</f>
        <v>1</v>
      </c>
      <c r="B35" s="299"/>
      <c r="C35" s="212">
        <f>AVERAGE('LK yg diisi'!E58:G58)</f>
        <v>8.3333333333333</v>
      </c>
      <c r="D35" s="29">
        <f>STDEV('LK yg diisi'!E58:G58)</f>
        <v>11.015141094572</v>
      </c>
      <c r="E35" s="168">
        <f>'Serti Piranha'!D28+('Serti Piranha'!C28*'Olah Data'!C35)</f>
        <v>8.615665440187</v>
      </c>
      <c r="F35" s="176">
        <f>E35-A35</f>
        <v>7.615665440187</v>
      </c>
      <c r="G35" s="176">
        <f>Ktps!L19</f>
        <v>27.430444144316</v>
      </c>
      <c r="H35" s="307">
        <v>0</v>
      </c>
      <c r="I35" s="41">
        <f>A35+8</f>
        <v>9</v>
      </c>
      <c r="J35" s="41" t="str">
        <f>IF(E35&lt;&gt;"",+IF(E35&lt;=I35,"Lulus","Tidak"),)</f>
        <v>Lulus</v>
      </c>
      <c r="K35" s="303">
        <f>COUNTIF(J35:J37,"Lulus")/(COUNTA(J35:J37))*50</f>
        <v>33.333333333333</v>
      </c>
      <c r="L35" s="37"/>
      <c r="M35" s="1"/>
      <c r="N35" s="1"/>
      <c r="O35" s="1"/>
      <c r="P35" s="1"/>
      <c r="Q35" s="1"/>
    </row>
    <row r="36" spans="1:27" customHeight="1" ht="15.5">
      <c r="A36" s="210">
        <f>'LK yg diisi'!B59</f>
        <v>12</v>
      </c>
      <c r="B36" s="299"/>
      <c r="C36" s="212">
        <f>AVERAGE('LK yg diisi'!E59:G59)</f>
        <v>50.666666666667</v>
      </c>
      <c r="D36" s="29">
        <f>STDEV('LK yg diisi'!E59:G59)</f>
        <v>5.7735026918963</v>
      </c>
      <c r="E36" s="168">
        <f>'Serti Piranha'!D28+('Serti Piranha'!C28*'Olah Data'!C36)</f>
        <v>50.822007553706</v>
      </c>
      <c r="F36" s="176">
        <f>E36-A36</f>
        <v>38.822007553706</v>
      </c>
      <c r="G36" s="176">
        <f>Ktps!L31</f>
        <v>14.476030547041</v>
      </c>
      <c r="H36" s="308"/>
      <c r="I36" s="41">
        <f>A36+8</f>
        <v>20</v>
      </c>
      <c r="J36" s="41" t="str">
        <f>IF(E36&lt;&gt;"",+IF(E36&lt;=I36,"Lulus","Tidak"),)</f>
        <v>Tidak</v>
      </c>
      <c r="K36" s="304"/>
      <c r="L36" s="37"/>
      <c r="M36" s="1"/>
      <c r="N36" s="1"/>
      <c r="O36" s="1"/>
      <c r="P36" s="1"/>
      <c r="Q36" s="1"/>
    </row>
    <row r="37" spans="1:27" customHeight="1" ht="15">
      <c r="A37" s="210">
        <f>'LK yg diisi'!B60</f>
        <v>54</v>
      </c>
      <c r="B37" s="299"/>
      <c r="C37" s="212">
        <f>AVERAGE('LK yg diisi'!E60:G60)</f>
        <v>9</v>
      </c>
      <c r="D37" s="29">
        <f>STDEV('LK yg diisi'!E60:G60)</f>
        <v>10.440306508911</v>
      </c>
      <c r="E37" s="168">
        <f>'Serti Piranha'!D28+('Serti Piranha'!C28*'Olah Data'!C37)</f>
        <v>9.2803322451243</v>
      </c>
      <c r="F37" s="176">
        <f>E37-A37</f>
        <v>-44.719667754876</v>
      </c>
      <c r="G37" s="176">
        <f>Ktps!L43</f>
        <v>26.010843596765</v>
      </c>
      <c r="H37" s="309"/>
      <c r="I37" s="41">
        <f>A37+8</f>
        <v>62</v>
      </c>
      <c r="J37" s="41" t="str">
        <f>IF(E37&lt;&gt;"",+IF(E37&lt;=I37,"Lulus","Tidak"),)</f>
        <v>Lulus</v>
      </c>
      <c r="K37" s="305"/>
      <c r="L37" s="37"/>
      <c r="M37" s="1"/>
      <c r="N37" s="1"/>
      <c r="O37" s="1"/>
      <c r="P37" s="1"/>
      <c r="Q37" s="1"/>
    </row>
    <row r="38" spans="1:27" customHeight="1" ht="15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7" customHeight="1" ht="15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7" customHeight="1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customHeight="1" ht="15.75">
      <c r="A41" s="45" t="s">
        <v>187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customHeight="1" ht="15.75">
      <c r="A42" s="29" t="s">
        <v>29</v>
      </c>
      <c r="B42" s="29" t="s">
        <v>6</v>
      </c>
      <c r="C42" s="122" t="s">
        <v>167</v>
      </c>
      <c r="D42" s="122" t="s">
        <v>188</v>
      </c>
      <c r="E42" s="298" t="s">
        <v>168</v>
      </c>
      <c r="F42" s="29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customHeight="1" ht="31">
      <c r="A43" s="29">
        <v>1</v>
      </c>
      <c r="B43" s="41" t="s">
        <v>189</v>
      </c>
      <c r="C43" s="29">
        <f>E18</f>
        <v>10</v>
      </c>
      <c r="D43" s="29">
        <f>SUM(C43:C45)</f>
        <v>83.333333333333</v>
      </c>
      <c r="E43" s="296" t="str">
        <f>IF((D43)&gt;=90,"Laik Pakai","")</f>
        <v/>
      </c>
      <c r="F43" s="297" t="str">
        <f>IF((D43)&lt;90,"Tidak Laik Pakai","")</f>
        <v>Tidak Laik Pakai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customHeight="1" ht="15.5">
      <c r="A44" s="29">
        <v>2</v>
      </c>
      <c r="B44" s="41" t="s">
        <v>190</v>
      </c>
      <c r="C44" s="29">
        <f>K26</f>
        <v>40</v>
      </c>
      <c r="D44" s="295"/>
      <c r="E44" s="296"/>
      <c r="F44" s="29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customHeight="1" ht="15.75">
      <c r="A45" s="29">
        <v>3</v>
      </c>
      <c r="B45" s="41" t="s">
        <v>191</v>
      </c>
      <c r="C45" s="29">
        <f>K35</f>
        <v>33.333333333333</v>
      </c>
      <c r="D45" s="295"/>
      <c r="E45" s="296"/>
      <c r="F45" s="29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customHeight="1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customHeight="1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customHeight="1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customHeight="1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customHeight="1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customHeight="1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customHeight="1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customHeight="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customHeight="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customHeight="1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customHeight="1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customHeight="1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customHeight="1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customHeight="1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customHeight="1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customHeight="1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customHeight="1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customHeight="1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customHeight="1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customHeight="1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customHeight="1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customHeight="1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customHeight="1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customHeight="1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customHeight="1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customHeight="1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customHeight="1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customHeight="1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customHeight="1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customHeight="1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customHeight="1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customHeight="1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customHeight="1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customHeight="1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customHeight="1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customHeight="1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customHeight="1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customHeight="1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customHeight="1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customHeight="1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customHeight="1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customHeight="1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customHeight="1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customHeight="1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customHeight="1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customHeight="1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customHeight="1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customHeight="1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customHeight="1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customHeight="1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customHeight="1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customHeight="1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customHeight="1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customHeight="1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customHeight="1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customHeight="1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customHeight="1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customHeight="1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customHeight="1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customHeight="1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customHeight="1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customHeight="1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customHeight="1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customHeight="1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customHeight="1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customHeight="1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customHeight="1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customHeight="1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customHeight="1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customHeight="1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customHeight="1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customHeight="1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customHeight="1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customHeight="1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customHeight="1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customHeight="1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customHeight="1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customHeight="1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customHeight="1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customHeight="1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customHeight="1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customHeigh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customHeigh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customHeigh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customHeigh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customHeigh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customHeigh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customHeigh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customHeigh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customHeight="1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customHeight="1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customHeight="1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customHeight="1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customHeight="1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customHeight="1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customHeight="1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customHeight="1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customHeight="1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customHeight="1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customHeight="1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customHeight="1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customHeight="1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customHeight="1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customHeight="1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customHeight="1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customHeight="1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customHeight="1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customHeight="1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customHeight="1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customHeight="1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customHeight="1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customHeight="1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customHeight="1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customHeight="1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customHeight="1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customHeight="1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customHeight="1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customHeight="1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customHeight="1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customHeight="1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customHeight="1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customHeight="1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customHeight="1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customHeight="1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customHeight="1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customHeight="1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customHeight="1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customHeight="1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customHeight="1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customHeight="1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customHeight="1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customHeight="1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customHeight="1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customHeight="1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customHeight="1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customHeight="1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customHeight="1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customHeight="1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customHeight="1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customHeight="1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customHeight="1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customHeight="1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customHeight="1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customHeight="1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customHeight="1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customHeight="1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customHeight="1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customHeight="1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customHeight="1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customHeight="1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customHeight="1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customHeight="1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customHeight="1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customHeight="1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customHeight="1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customHeight="1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customHeight="1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customHeight="1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customHeight="1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customHeight="1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customHeight="1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customHeight="1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customHeight="1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customHeight="1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customHeight="1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customHeight="1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customHeight="1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customHeight="1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customHeight="1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customHeight="1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customHeight="1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customHeight="1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customHeight="1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customHeight="1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customHeight="1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customHeight="1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customHeight="1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customHeight="1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customHeight="1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customHeight="1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customHeight="1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customHeight="1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customHeight="1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customHeight="1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customHeight="1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customHeight="1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customHeight="1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customHeight="1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customHeight="1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customHeight="1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customHeight="1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customHeight="1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customHeight="1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customHeight="1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customHeight="1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customHeight="1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customHeight="1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customHeight="1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customHeight="1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customHeight="1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customHeight="1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customHeight="1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customHeight="1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customHeight="1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customHeight="1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customHeight="1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customHeight="1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customHeight="1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customHeight="1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customHeight="1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customHeight="1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customHeight="1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customHeight="1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customHeight="1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customHeight="1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customHeight="1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customHeight="1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customHeight="1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customHeight="1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customHeight="1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customHeight="1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customHeight="1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customHeight="1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customHeight="1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customHeight="1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customHeight="1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customHeight="1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customHeight="1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customHeight="1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customHeight="1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customHeight="1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customHeight="1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customHeight="1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customHeight="1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customHeight="1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customHeight="1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customHeight="1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customHeight="1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customHeight="1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customHeight="1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customHeight="1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customHeight="1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customHeight="1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customHeight="1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customHeight="1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customHeight="1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customHeight="1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customHeight="1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customHeight="1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customHeight="1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customHeight="1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customHeight="1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customHeight="1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customHeight="1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customHeight="1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customHeight="1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customHeight="1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customHeight="1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customHeight="1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customHeight="1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customHeight="1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customHeight="1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customHeight="1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customHeight="1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customHeight="1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customHeight="1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customHeight="1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customHeight="1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customHeight="1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customHeight="1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customHeight="1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customHeight="1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customHeight="1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customHeight="1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customHeight="1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customHeight="1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customHeight="1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customHeight="1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customHeight="1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customHeight="1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customHeight="1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customHeight="1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customHeight="1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customHeight="1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customHeight="1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customHeight="1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customHeight="1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customHeight="1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customHeight="1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customHeight="1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customHeight="1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customHeight="1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customHeight="1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customHeight="1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customHeight="1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customHeight="1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customHeight="1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customHeight="1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customHeight="1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customHeight="1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customHeight="1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customHeight="1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customHeight="1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customHeight="1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customHeight="1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customHeight="1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customHeight="1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customHeight="1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customHeight="1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customHeight="1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customHeight="1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customHeight="1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customHeight="1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customHeight="1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customHeight="1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customHeight="1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customHeight="1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customHeight="1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customHeight="1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customHeight="1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customHeight="1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customHeight="1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customHeight="1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customHeight="1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customHeight="1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customHeight="1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customHeight="1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customHeight="1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customHeight="1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customHeight="1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customHeight="1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customHeight="1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customHeight="1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customHeight="1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customHeight="1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customHeight="1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customHeight="1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customHeight="1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customHeight="1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customHeight="1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customHeight="1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customHeight="1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customHeight="1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customHeight="1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customHeight="1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customHeight="1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customHeight="1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customHeight="1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customHeight="1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customHeight="1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customHeight="1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customHeight="1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customHeight="1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customHeight="1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customHeight="1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customHeight="1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customHeight="1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customHeight="1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customHeight="1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customHeight="1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customHeight="1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customHeight="1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customHeight="1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customHeight="1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customHeight="1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customHeight="1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customHeight="1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customHeight="1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customHeight="1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customHeight="1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customHeight="1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customHeight="1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customHeight="1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customHeight="1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customHeight="1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customHeight="1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customHeight="1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customHeight="1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customHeight="1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customHeight="1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customHeight="1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customHeight="1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customHeight="1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customHeight="1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customHeight="1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customHeight="1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customHeight="1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customHeight="1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customHeight="1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customHeight="1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customHeight="1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customHeight="1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customHeight="1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customHeight="1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customHeight="1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customHeight="1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customHeight="1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customHeight="1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customHeight="1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customHeight="1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customHeight="1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customHeight="1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customHeight="1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customHeight="1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customHeight="1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customHeight="1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customHeight="1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customHeight="1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customHeight="1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customHeight="1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customHeight="1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customHeight="1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customHeight="1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customHeight="1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customHeight="1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customHeight="1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customHeight="1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customHeight="1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customHeight="1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customHeight="1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customHeight="1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customHeight="1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customHeight="1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customHeight="1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customHeight="1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customHeight="1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customHeight="1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customHeight="1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customHeight="1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customHeight="1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customHeight="1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customHeight="1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customHeight="1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customHeight="1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customHeight="1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customHeight="1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customHeight="1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customHeight="1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customHeight="1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customHeight="1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customHeight="1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customHeight="1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customHeight="1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customHeight="1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customHeight="1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customHeight="1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customHeight="1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customHeight="1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customHeight="1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customHeight="1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customHeight="1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customHeight="1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customHeight="1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customHeight="1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customHeight="1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customHeight="1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customHeight="1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customHeight="1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customHeight="1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customHeight="1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customHeight="1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customHeight="1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customHeight="1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customHeight="1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customHeight="1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customHeight="1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customHeight="1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customHeight="1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customHeight="1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customHeight="1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customHeight="1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customHeight="1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customHeight="1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customHeight="1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customHeight="1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customHeight="1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customHeight="1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customHeight="1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customHeight="1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customHeight="1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customHeight="1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customHeight="1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customHeight="1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customHeight="1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customHeight="1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customHeight="1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customHeight="1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customHeight="1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customHeight="1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customHeight="1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customHeight="1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customHeight="1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customHeight="1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customHeight="1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customHeight="1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customHeight="1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customHeight="1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customHeight="1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customHeight="1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customHeight="1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customHeight="1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customHeight="1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customHeight="1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customHeight="1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customHeight="1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customHeight="1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customHeight="1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customHeight="1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customHeight="1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customHeight="1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customHeight="1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customHeight="1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customHeight="1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customHeight="1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customHeight="1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customHeight="1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customHeight="1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customHeight="1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customHeight="1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customHeight="1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customHeight="1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customHeight="1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customHeight="1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customHeight="1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customHeight="1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customHeight="1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customHeight="1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customHeight="1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customHeight="1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customHeight="1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customHeight="1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customHeight="1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customHeight="1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customHeight="1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customHeight="1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customHeight="1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customHeight="1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customHeight="1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customHeight="1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customHeight="1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customHeight="1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customHeight="1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customHeight="1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customHeight="1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customHeight="1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customHeight="1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customHeight="1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customHeight="1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customHeight="1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customHeight="1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customHeight="1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customHeight="1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customHeight="1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customHeight="1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customHeight="1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customHeight="1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customHeight="1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customHeight="1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customHeight="1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customHeight="1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customHeight="1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customHeight="1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customHeight="1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customHeight="1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customHeight="1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customHeight="1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customHeight="1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customHeight="1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customHeight="1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customHeight="1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customHeight="1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customHeight="1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customHeight="1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customHeight="1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customHeight="1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customHeight="1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customHeight="1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customHeight="1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customHeight="1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customHeight="1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customHeight="1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customHeight="1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customHeight="1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customHeight="1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customHeight="1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customHeight="1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customHeight="1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customHeight="1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customHeight="1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customHeight="1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customHeight="1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customHeight="1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customHeight="1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customHeight="1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customHeight="1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customHeight="1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customHeight="1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customHeight="1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customHeight="1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customHeight="1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customHeight="1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customHeight="1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customHeight="1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customHeight="1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customHeight="1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customHeight="1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customHeight="1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customHeight="1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customHeight="1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customHeight="1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customHeight="1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customHeight="1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customHeight="1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customHeight="1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customHeight="1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customHeight="1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customHeight="1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customHeight="1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customHeight="1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customHeight="1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customHeight="1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customHeight="1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customHeight="1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customHeight="1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customHeight="1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customHeight="1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customHeight="1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customHeight="1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customHeight="1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customHeight="1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customHeight="1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customHeight="1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customHeight="1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customHeight="1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customHeight="1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customHeight="1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customHeight="1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customHeight="1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customHeight="1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customHeight="1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customHeight="1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customHeight="1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customHeight="1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customHeight="1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customHeight="1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customHeight="1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customHeight="1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customHeight="1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customHeight="1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customHeight="1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customHeight="1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customHeight="1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customHeight="1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customHeight="1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customHeight="1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customHeight="1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customHeight="1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customHeight="1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customHeight="1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customHeight="1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customHeight="1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customHeight="1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customHeight="1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customHeight="1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customHeight="1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customHeight="1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customHeight="1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customHeight="1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customHeight="1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customHeight="1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customHeight="1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customHeight="1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customHeight="1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customHeight="1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customHeight="1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customHeight="1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customHeight="1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customHeight="1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customHeight="1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customHeight="1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customHeight="1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customHeight="1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customHeight="1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customHeight="1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customHeight="1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customHeight="1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customHeight="1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customHeight="1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customHeight="1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customHeight="1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customHeight="1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customHeight="1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customHeight="1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customHeight="1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customHeight="1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customHeight="1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customHeight="1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customHeight="1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customHeight="1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customHeight="1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customHeight="1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customHeight="1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customHeight="1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customHeight="1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customHeight="1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customHeight="1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customHeight="1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customHeight="1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customHeight="1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customHeight="1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customHeight="1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customHeight="1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customHeight="1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customHeight="1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customHeight="1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customHeight="1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customHeight="1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customHeight="1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customHeight="1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customHeight="1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customHeight="1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customHeight="1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customHeight="1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customHeight="1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customHeight="1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customHeight="1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customHeight="1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customHeight="1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customHeight="1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customHeight="1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customHeight="1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customHeight="1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customHeight="1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customHeight="1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customHeight="1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customHeight="1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customHeight="1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customHeight="1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customHeight="1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customHeight="1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customHeight="1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customHeight="1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customHeight="1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customHeight="1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customHeight="1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customHeight="1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customHeight="1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customHeight="1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customHeight="1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customHeight="1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customHeight="1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customHeight="1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customHeight="1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customHeight="1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customHeight="1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customHeight="1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customHeight="1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customHeight="1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customHeight="1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customHeight="1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customHeight="1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customHeight="1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customHeight="1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customHeight="1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customHeight="1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customHeight="1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customHeight="1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customHeight="1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customHeight="1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customHeight="1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customHeight="1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customHeight="1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</sheetData>
  <mergeCells>
    <mergeCell ref="I33:I34"/>
    <mergeCell ref="J33:J34"/>
    <mergeCell ref="K33:K34"/>
    <mergeCell ref="K35:K37"/>
    <mergeCell ref="A33:B34"/>
    <mergeCell ref="A35:B35"/>
    <mergeCell ref="A36:B36"/>
    <mergeCell ref="H35:H37"/>
    <mergeCell ref="C33:C34"/>
    <mergeCell ref="D33:D34"/>
    <mergeCell ref="E33:E34"/>
    <mergeCell ref="F33:F34"/>
    <mergeCell ref="G33:G34"/>
    <mergeCell ref="H33:H34"/>
    <mergeCell ref="C17:D17"/>
    <mergeCell ref="F18:F22"/>
    <mergeCell ref="C18:D18"/>
    <mergeCell ref="C19:D19"/>
    <mergeCell ref="E18:E22"/>
    <mergeCell ref="C22:D22"/>
    <mergeCell ref="A2:J2"/>
    <mergeCell ref="A3:J3"/>
    <mergeCell ref="A4:J4"/>
    <mergeCell ref="A6:G6"/>
    <mergeCell ref="C9:H9"/>
    <mergeCell ref="D43:D45"/>
    <mergeCell ref="E43:E45"/>
    <mergeCell ref="F43:F45"/>
    <mergeCell ref="E42:F42"/>
    <mergeCell ref="B25:D25"/>
    <mergeCell ref="E25:F25"/>
    <mergeCell ref="A37:B37"/>
    <mergeCell ref="K26:K29"/>
    <mergeCell ref="L26:L29"/>
    <mergeCell ref="C20:D20"/>
    <mergeCell ref="C21:D21"/>
    <mergeCell ref="G25:I25"/>
    <mergeCell ref="B26:D26"/>
    <mergeCell ref="B27:D27"/>
    <mergeCell ref="B28:D28"/>
    <mergeCell ref="B29:D29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 r:id="rId1ps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2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S44"/>
  <sheetViews>
    <sheetView tabSelected="0" workbookViewId="0" zoomScale="85" showGridLines="true" showRowColHeaders="1">
      <selection activeCell="M43" sqref="M43"/>
    </sheetView>
  </sheetViews>
  <sheetFormatPr defaultRowHeight="14.4" defaultColWidth="11" outlineLevelRow="0" outlineLevelCol="0"/>
  <cols>
    <col min="1" max="1" width="3.54296875" customWidth="true" style="141"/>
    <col min="2" max="2" width="4" customWidth="true" style="141"/>
    <col min="3" max="3" width="22.81640625" customWidth="true" style="141"/>
    <col min="4" max="4" width="10.54296875" customWidth="true" style="141"/>
    <col min="5" max="5" width="10.54296875" customWidth="true" style="141"/>
    <col min="6" max="6" width="10.54296875" customWidth="true" style="141"/>
    <col min="7" max="7" width="10.54296875" customWidth="true" style="141"/>
    <col min="8" max="8" width="10.54296875" customWidth="true" style="141"/>
    <col min="9" max="9" width="10.54296875" customWidth="true" style="141"/>
    <col min="10" max="10" width="10.54296875" customWidth="true" style="141"/>
    <col min="11" max="11" width="10.54296875" customWidth="true" style="141"/>
    <col min="12" max="12" width="10.54296875" customWidth="true" style="141"/>
    <col min="13" max="13" width="10.54296875" customWidth="true" style="141"/>
    <col min="14" max="14" width="10.54296875" customWidth="true" style="141"/>
    <col min="15" max="15" width="38.26953125" customWidth="true" style="141"/>
    <col min="16" max="16" width="10.54296875" customWidth="true" style="141"/>
    <col min="17" max="17" width="11" style="141"/>
    <col min="18" max="18" width="11.453125" customWidth="true" style="141"/>
    <col min="19" max="19" width="11" style="141"/>
  </cols>
  <sheetData>
    <row r="1" spans="1:19" customHeight="1" ht="21">
      <c r="A1" s="310" t="s">
        <v>192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</row>
    <row r="2" spans="1:19" customHeight="1" ht="21">
      <c r="A2" s="140"/>
      <c r="B2" s="140"/>
      <c r="C2" s="140"/>
      <c r="D2" s="140"/>
      <c r="E2" s="140"/>
      <c r="F2" s="140"/>
      <c r="G2" s="140" t="str">
        <f>[1]Skorsing!N2</f>
        <v>LEMBAR KERJA PENGUJIAN DAN KALIBRASI</v>
      </c>
      <c r="H2" s="310"/>
      <c r="I2" s="310"/>
      <c r="J2" s="310"/>
      <c r="K2" s="310"/>
      <c r="L2" s="310"/>
      <c r="M2" s="310"/>
      <c r="N2" s="310"/>
      <c r="O2" s="140"/>
      <c r="P2" s="140"/>
      <c r="Q2" s="140"/>
      <c r="R2" s="140"/>
    </row>
    <row r="3" spans="1:19" customHeight="1" ht="21" s="142" customFormat="1">
      <c r="A3" s="310" t="s">
        <v>97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</row>
    <row r="4" spans="1:19" customHeight="1" ht="21" s="142" customFormat="1">
      <c r="A4" s="143"/>
      <c r="B4" s="143"/>
      <c r="C4" s="144" t="str">
        <f>[1]Skorsing!C45</f>
        <v>Kecepatan Putar</v>
      </c>
      <c r="D4" s="143"/>
      <c r="F4" s="143"/>
      <c r="G4" s="143"/>
      <c r="H4" s="143"/>
      <c r="I4" s="143"/>
      <c r="J4" s="143"/>
      <c r="K4" s="143"/>
      <c r="L4" s="143"/>
      <c r="M4" s="143"/>
    </row>
    <row r="5" spans="1:19" customHeight="1" ht="15">
      <c r="C5" s="145" t="s">
        <v>193</v>
      </c>
      <c r="D5" s="141" t="s">
        <v>194</v>
      </c>
      <c r="E5" s="146">
        <v>3</v>
      </c>
      <c r="F5" s="147"/>
      <c r="G5" s="147"/>
      <c r="H5" s="147"/>
      <c r="I5" s="147"/>
      <c r="J5" s="147"/>
      <c r="K5" s="148"/>
      <c r="L5" s="148"/>
      <c r="M5" s="149"/>
    </row>
    <row r="6" spans="1:19">
      <c r="C6" s="141" t="s">
        <v>195</v>
      </c>
      <c r="D6" s="141" t="s">
        <v>194</v>
      </c>
      <c r="E6" s="150">
        <v>2</v>
      </c>
      <c r="F6" s="141" t="s">
        <v>170</v>
      </c>
    </row>
    <row r="7" spans="1:19">
      <c r="C7" s="141" t="s">
        <v>184</v>
      </c>
      <c r="D7" s="141" t="s">
        <v>194</v>
      </c>
      <c r="E7" s="150">
        <v>3.1</v>
      </c>
      <c r="F7" s="141" t="s">
        <v>170</v>
      </c>
    </row>
    <row r="8" spans="1:19">
      <c r="E8" s="150"/>
    </row>
    <row r="9" spans="1:19">
      <c r="C9" s="141" t="s">
        <v>196</v>
      </c>
      <c r="E9" s="85">
        <f>'Olah Data'!A35</f>
        <v>1</v>
      </c>
      <c r="F9" s="141" t="s">
        <v>197</v>
      </c>
    </row>
    <row r="10" spans="1:19" customHeight="1" ht="15">
      <c r="C10" s="151" t="s">
        <v>198</v>
      </c>
      <c r="D10" s="152" t="s">
        <v>199</v>
      </c>
      <c r="E10" s="151" t="s">
        <v>200</v>
      </c>
      <c r="F10" s="151" t="s">
        <v>201</v>
      </c>
      <c r="G10" s="151" t="s">
        <v>202</v>
      </c>
      <c r="H10" s="151" t="s">
        <v>203</v>
      </c>
      <c r="I10" s="151" t="s">
        <v>204</v>
      </c>
      <c r="J10" s="151" t="s">
        <v>205</v>
      </c>
      <c r="K10" s="151" t="s">
        <v>206</v>
      </c>
      <c r="L10" s="151" t="s">
        <v>207</v>
      </c>
      <c r="M10" s="153" t="s">
        <v>208</v>
      </c>
    </row>
    <row r="11" spans="1:19">
      <c r="C11" s="154" t="s">
        <v>209</v>
      </c>
      <c r="D11" s="155" t="s">
        <v>197</v>
      </c>
      <c r="E11" s="156" t="s">
        <v>210</v>
      </c>
      <c r="F11" s="157">
        <f>'Olah Data'!D35</f>
        <v>11.015141094572</v>
      </c>
      <c r="G11" s="157">
        <f>SQRT($E$5)</f>
        <v>1.7320508075689</v>
      </c>
      <c r="H11" s="156">
        <f>E5-1</f>
        <v>2</v>
      </c>
      <c r="I11" s="157">
        <f>F11/G11</f>
        <v>6.359594676113</v>
      </c>
      <c r="J11" s="158">
        <v>1</v>
      </c>
      <c r="K11" s="157">
        <f>I11*J11</f>
        <v>6.359594676113</v>
      </c>
      <c r="L11" s="157">
        <f>K11^2</f>
        <v>40.444444444444</v>
      </c>
      <c r="M11" s="159">
        <f>L11^2/H11</f>
        <v>817.87654320988</v>
      </c>
    </row>
    <row r="12" spans="1:19">
      <c r="C12" s="156" t="s">
        <v>211</v>
      </c>
      <c r="D12" s="155" t="s">
        <v>197</v>
      </c>
      <c r="E12" s="156" t="s">
        <v>212</v>
      </c>
      <c r="F12" s="157">
        <f>'Serti Piranha'!H19</f>
        <v>0.34</v>
      </c>
      <c r="G12" s="157">
        <v>2</v>
      </c>
      <c r="H12" s="156">
        <v>50</v>
      </c>
      <c r="I12" s="157">
        <f>F12/G12</f>
        <v>0.17</v>
      </c>
      <c r="J12" s="158">
        <v>1</v>
      </c>
      <c r="K12" s="157">
        <f>I12*J12</f>
        <v>0.17</v>
      </c>
      <c r="L12" s="157">
        <f>K12^2</f>
        <v>0.0289</v>
      </c>
      <c r="M12" s="159">
        <f>L12^2/H12</f>
        <v>1.67042E-5</v>
      </c>
    </row>
    <row r="13" spans="1:19" customHeight="1" ht="16.5">
      <c r="C13" s="156" t="s">
        <v>213</v>
      </c>
      <c r="D13" s="155" t="s">
        <v>197</v>
      </c>
      <c r="E13" s="156" t="s">
        <v>212</v>
      </c>
      <c r="F13" s="177">
        <f>0.5*((0.003*700)*0.1)</f>
        <v>0.105</v>
      </c>
      <c r="G13" s="157">
        <f>SQRT(3)</f>
        <v>1.7320508075689</v>
      </c>
      <c r="H13" s="156">
        <v>50</v>
      </c>
      <c r="I13" s="157">
        <f>F13/G13</f>
        <v>0.060621778264911</v>
      </c>
      <c r="J13" s="158">
        <v>1</v>
      </c>
      <c r="K13" s="157">
        <f>I13*J13</f>
        <v>0.060621778264911</v>
      </c>
      <c r="L13" s="157">
        <f>K13^2</f>
        <v>0.003675</v>
      </c>
      <c r="M13" s="159">
        <f>L13^2/H13</f>
        <v>2.701125E-7</v>
      </c>
    </row>
    <row r="14" spans="1:19">
      <c r="C14" s="156" t="s">
        <v>195</v>
      </c>
      <c r="D14" s="155" t="s">
        <v>197</v>
      </c>
      <c r="E14" s="156" t="s">
        <v>212</v>
      </c>
      <c r="F14" s="157">
        <f>0.5*E6</f>
        <v>1</v>
      </c>
      <c r="G14" s="157">
        <f>SQRT(6)</f>
        <v>2.4494897427832</v>
      </c>
      <c r="H14" s="156">
        <v>50</v>
      </c>
      <c r="I14" s="157">
        <f>F14/G14</f>
        <v>0.40824829046386</v>
      </c>
      <c r="J14" s="160">
        <v>1</v>
      </c>
      <c r="K14" s="157">
        <f>I14*J14</f>
        <v>0.40824829046386</v>
      </c>
      <c r="L14" s="157">
        <f>K14^2</f>
        <v>0.16666666666667</v>
      </c>
      <c r="M14" s="159">
        <f>L14^2/H14</f>
        <v>0.00055555555555556</v>
      </c>
    </row>
    <row r="15" spans="1:19">
      <c r="C15" s="156" t="s">
        <v>214</v>
      </c>
      <c r="D15" s="161"/>
      <c r="E15" s="161"/>
      <c r="F15" s="161"/>
      <c r="G15" s="161"/>
      <c r="H15" s="161"/>
      <c r="I15" s="161"/>
      <c r="J15" s="162"/>
      <c r="K15" s="163"/>
      <c r="L15" s="157">
        <f>SUM(L11:L14)</f>
        <v>40.643686111111</v>
      </c>
      <c r="M15" s="159">
        <f>SUM(M11:M14)</f>
        <v>817.87711573974</v>
      </c>
    </row>
    <row r="16" spans="1:19">
      <c r="C16" s="156" t="s">
        <v>215</v>
      </c>
      <c r="D16" s="161"/>
      <c r="E16" s="161"/>
      <c r="F16" s="161"/>
      <c r="G16" s="161"/>
      <c r="H16" s="161"/>
      <c r="I16" s="161"/>
      <c r="J16" s="162"/>
      <c r="K16" s="163"/>
      <c r="L16" s="157">
        <f>SQRT(L15)</f>
        <v>6.3752400826252</v>
      </c>
      <c r="M16" s="159"/>
    </row>
    <row r="17" spans="1:19">
      <c r="C17" s="156" t="s">
        <v>216</v>
      </c>
      <c r="D17" s="161"/>
      <c r="E17" s="161"/>
      <c r="F17" s="161"/>
      <c r="G17" s="161"/>
      <c r="H17" s="161"/>
      <c r="I17" s="161"/>
      <c r="J17" s="162"/>
      <c r="K17" s="163"/>
      <c r="L17" s="157">
        <f>L16^4/M15</f>
        <v>2.0197523428742</v>
      </c>
      <c r="M17" s="159"/>
    </row>
    <row r="18" spans="1:19">
      <c r="C18" s="156" t="s">
        <v>217</v>
      </c>
      <c r="D18" s="161"/>
      <c r="E18" s="161"/>
      <c r="F18" s="161"/>
      <c r="G18" s="161"/>
      <c r="H18" s="161"/>
      <c r="I18" s="161"/>
      <c r="J18" s="162"/>
      <c r="K18" s="163"/>
      <c r="L18" s="157">
        <f>TINV(0.05,L17)</f>
        <v>4.3026527297495</v>
      </c>
      <c r="M18" s="159"/>
    </row>
    <row r="19" spans="1:19">
      <c r="C19" s="156" t="s">
        <v>218</v>
      </c>
      <c r="D19" s="161"/>
      <c r="E19" s="161"/>
      <c r="F19" s="161"/>
      <c r="G19" s="161"/>
      <c r="H19" s="161"/>
      <c r="I19" s="161"/>
      <c r="J19" s="162"/>
      <c r="K19" s="163"/>
      <c r="L19" s="159">
        <f>L18*L16</f>
        <v>27.430444144316</v>
      </c>
      <c r="M19" s="159" t="str">
        <f>F6</f>
        <v>mmHg</v>
      </c>
    </row>
    <row r="20" spans="1:19">
      <c r="K20" s="150"/>
    </row>
    <row r="21" spans="1:19">
      <c r="C21" s="141" t="s">
        <v>196</v>
      </c>
      <c r="E21" s="85">
        <f>'Olah Data'!A36</f>
        <v>12</v>
      </c>
      <c r="F21" s="141" t="s">
        <v>197</v>
      </c>
      <c r="K21" s="150"/>
    </row>
    <row r="22" spans="1:19">
      <c r="C22" s="151" t="s">
        <v>198</v>
      </c>
      <c r="D22" s="152" t="s">
        <v>199</v>
      </c>
      <c r="E22" s="151" t="s">
        <v>200</v>
      </c>
      <c r="F22" s="151" t="s">
        <v>201</v>
      </c>
      <c r="G22" s="151" t="s">
        <v>202</v>
      </c>
      <c r="H22" s="151" t="s">
        <v>203</v>
      </c>
      <c r="I22" s="151" t="s">
        <v>204</v>
      </c>
      <c r="J22" s="152" t="s">
        <v>205</v>
      </c>
      <c r="K22" s="151" t="s">
        <v>206</v>
      </c>
      <c r="L22" s="151" t="s">
        <v>207</v>
      </c>
      <c r="M22" s="153" t="s">
        <v>208</v>
      </c>
    </row>
    <row r="23" spans="1:19">
      <c r="C23" s="156" t="s">
        <v>209</v>
      </c>
      <c r="D23" s="155" t="str">
        <f>D11</f>
        <v>kv</v>
      </c>
      <c r="E23" s="155" t="str">
        <f>E11</f>
        <v>normal</v>
      </c>
      <c r="F23" s="157">
        <f>'Olah Data'!D36</f>
        <v>5.7735026918963</v>
      </c>
      <c r="G23" s="157">
        <f>SQRT($E$5)</f>
        <v>1.7320508075689</v>
      </c>
      <c r="H23" s="164">
        <f>$H$11</f>
        <v>2</v>
      </c>
      <c r="I23" s="157">
        <f>F23/G23</f>
        <v>3.3333333333333</v>
      </c>
      <c r="J23" s="165">
        <f>$J$11</f>
        <v>1</v>
      </c>
      <c r="K23" s="157">
        <f>I23*J23</f>
        <v>3.3333333333333</v>
      </c>
      <c r="L23" s="157">
        <f>K23^2</f>
        <v>11.111111111111</v>
      </c>
      <c r="M23" s="159">
        <f>L23^2/H23</f>
        <v>61.728395061728</v>
      </c>
    </row>
    <row r="24" spans="1:19">
      <c r="C24" s="156" t="s">
        <v>219</v>
      </c>
      <c r="D24" s="155" t="str">
        <f>D12</f>
        <v>kv</v>
      </c>
      <c r="E24" s="155" t="str">
        <f>E12</f>
        <v>Segi 4</v>
      </c>
      <c r="F24" s="157">
        <f>'Serti Piranha'!H24</f>
        <v>0.39</v>
      </c>
      <c r="G24" s="157">
        <v>2</v>
      </c>
      <c r="H24" s="164">
        <f>$H$12</f>
        <v>50</v>
      </c>
      <c r="I24" s="157">
        <f>F24/G24</f>
        <v>0.195</v>
      </c>
      <c r="J24" s="165">
        <f>$J$12</f>
        <v>1</v>
      </c>
      <c r="K24" s="157">
        <f>I24*J24</f>
        <v>0.195</v>
      </c>
      <c r="L24" s="157">
        <f>K24^2</f>
        <v>0.038025</v>
      </c>
      <c r="M24" s="159">
        <f>L24^2/H24</f>
        <v>2.89180125E-5</v>
      </c>
    </row>
    <row r="25" spans="1:19">
      <c r="C25" s="156" t="s">
        <v>213</v>
      </c>
      <c r="D25" s="155" t="str">
        <f>D13</f>
        <v>kv</v>
      </c>
      <c r="E25" s="155" t="str">
        <f>E13</f>
        <v>Segi 4</v>
      </c>
      <c r="F25" s="167">
        <f>F$13</f>
        <v>0.105</v>
      </c>
      <c r="G25" s="157">
        <f>SQRT(3)</f>
        <v>1.7320508075689</v>
      </c>
      <c r="H25" s="164">
        <f>$H$13</f>
        <v>50</v>
      </c>
      <c r="I25" s="157">
        <f>F25/G25</f>
        <v>0.060621778264911</v>
      </c>
      <c r="J25" s="165">
        <f>$J$13</f>
        <v>1</v>
      </c>
      <c r="K25" s="157">
        <f>I25*J25</f>
        <v>0.060621778264911</v>
      </c>
      <c r="L25" s="157">
        <f>K25^2</f>
        <v>0.003675</v>
      </c>
      <c r="M25" s="159">
        <f>L25^2/H25</f>
        <v>2.701125E-7</v>
      </c>
    </row>
    <row r="26" spans="1:19">
      <c r="C26" s="156" t="str">
        <f>$C$14</f>
        <v>resolusi UUT</v>
      </c>
      <c r="D26" s="155" t="str">
        <f>D14</f>
        <v>kv</v>
      </c>
      <c r="E26" s="155" t="str">
        <f>E14</f>
        <v>Segi 4</v>
      </c>
      <c r="F26" s="157">
        <f>0.5*$E$6</f>
        <v>1</v>
      </c>
      <c r="G26" s="157">
        <f>SQRT(6)</f>
        <v>2.4494897427832</v>
      </c>
      <c r="H26" s="164">
        <f>$H$14</f>
        <v>50</v>
      </c>
      <c r="I26" s="157">
        <f>F26/G26</f>
        <v>0.40824829046386</v>
      </c>
      <c r="J26" s="165">
        <f>$J$14</f>
        <v>1</v>
      </c>
      <c r="K26" s="157">
        <f>I26*J26</f>
        <v>0.40824829046386</v>
      </c>
      <c r="L26" s="157">
        <f>K26^2</f>
        <v>0.16666666666667</v>
      </c>
      <c r="M26" s="159">
        <f>L26^2/H26</f>
        <v>0.00055555555555556</v>
      </c>
    </row>
    <row r="27" spans="1:19">
      <c r="C27" s="156" t="s">
        <v>214</v>
      </c>
      <c r="D27" s="161"/>
      <c r="E27" s="161"/>
      <c r="F27" s="161"/>
      <c r="G27" s="161"/>
      <c r="H27" s="161"/>
      <c r="I27" s="161"/>
      <c r="J27" s="162"/>
      <c r="K27" s="163"/>
      <c r="L27" s="157">
        <f>SUM(L23:L26)</f>
        <v>11.319477777778</v>
      </c>
      <c r="M27" s="159">
        <f>SUM(M23:M26)</f>
        <v>61.728979805409</v>
      </c>
    </row>
    <row r="28" spans="1:19">
      <c r="C28" s="156" t="s">
        <v>215</v>
      </c>
      <c r="D28" s="161"/>
      <c r="E28" s="161"/>
      <c r="F28" s="161"/>
      <c r="G28" s="161"/>
      <c r="H28" s="161"/>
      <c r="I28" s="161"/>
      <c r="J28" s="162"/>
      <c r="K28" s="163"/>
      <c r="L28" s="157">
        <f>SQRT(L27)</f>
        <v>3.3644431601348</v>
      </c>
      <c r="M28" s="159"/>
    </row>
    <row r="29" spans="1:19">
      <c r="C29" s="156" t="s">
        <v>216</v>
      </c>
      <c r="D29" s="161"/>
      <c r="E29" s="161"/>
      <c r="F29" s="161"/>
      <c r="G29" s="161"/>
      <c r="H29" s="161"/>
      <c r="I29" s="161"/>
      <c r="J29" s="162"/>
      <c r="K29" s="163"/>
      <c r="L29" s="157">
        <f>L28^4/M27</f>
        <v>2.075695687269</v>
      </c>
      <c r="M29" s="159"/>
    </row>
    <row r="30" spans="1:19">
      <c r="C30" s="156" t="s">
        <v>217</v>
      </c>
      <c r="D30" s="161"/>
      <c r="E30" s="161"/>
      <c r="F30" s="161"/>
      <c r="G30" s="161"/>
      <c r="H30" s="161"/>
      <c r="I30" s="161"/>
      <c r="J30" s="162"/>
      <c r="K30" s="163"/>
      <c r="L30" s="157">
        <f>TINV(0.05,L29)</f>
        <v>4.3026527297495</v>
      </c>
      <c r="M30" s="159"/>
    </row>
    <row r="31" spans="1:19">
      <c r="C31" s="156" t="s">
        <v>218</v>
      </c>
      <c r="D31" s="161"/>
      <c r="E31" s="161"/>
      <c r="F31" s="161"/>
      <c r="G31" s="161"/>
      <c r="H31" s="161"/>
      <c r="I31" s="161"/>
      <c r="J31" s="162"/>
      <c r="K31" s="161"/>
      <c r="L31" s="157">
        <f>L30*L28</f>
        <v>14.476030547041</v>
      </c>
      <c r="M31" s="95" t="str">
        <f>$F$6</f>
        <v>mmHg</v>
      </c>
    </row>
    <row r="32" spans="1:19">
      <c r="J32" s="150"/>
      <c r="L32" s="166"/>
      <c r="M32" s="166"/>
    </row>
    <row r="33" spans="1:19">
      <c r="C33" s="141" t="s">
        <v>196</v>
      </c>
      <c r="E33" s="85">
        <f>'Olah Data'!A37</f>
        <v>54</v>
      </c>
      <c r="F33" s="141" t="s">
        <v>197</v>
      </c>
      <c r="K33" s="150"/>
    </row>
    <row r="34" spans="1:19">
      <c r="C34" s="151" t="s">
        <v>198</v>
      </c>
      <c r="D34" s="152" t="s">
        <v>199</v>
      </c>
      <c r="E34" s="151" t="s">
        <v>200</v>
      </c>
      <c r="F34" s="151" t="s">
        <v>201</v>
      </c>
      <c r="G34" s="151" t="s">
        <v>202</v>
      </c>
      <c r="H34" s="151" t="s">
        <v>203</v>
      </c>
      <c r="I34" s="151" t="s">
        <v>204</v>
      </c>
      <c r="J34" s="152" t="s">
        <v>205</v>
      </c>
      <c r="K34" s="151" t="s">
        <v>206</v>
      </c>
      <c r="L34" s="151" t="s">
        <v>207</v>
      </c>
      <c r="M34" s="153" t="s">
        <v>208</v>
      </c>
    </row>
    <row r="35" spans="1:19">
      <c r="C35" s="156" t="s">
        <v>209</v>
      </c>
      <c r="D35" s="155" t="str">
        <f>D23</f>
        <v>kv</v>
      </c>
      <c r="E35" s="155" t="str">
        <f>E23</f>
        <v>normal</v>
      </c>
      <c r="F35" s="157">
        <f>'Olah Data'!D37</f>
        <v>10.440306508911</v>
      </c>
      <c r="G35" s="157">
        <f>SQRT($E$5)</f>
        <v>1.7320508075689</v>
      </c>
      <c r="H35" s="164">
        <f>$H$11</f>
        <v>2</v>
      </c>
      <c r="I35" s="157">
        <f>F35/G35</f>
        <v>6.0277137733417</v>
      </c>
      <c r="J35" s="165">
        <f>$J$11</f>
        <v>1</v>
      </c>
      <c r="K35" s="157">
        <f>I35*J35</f>
        <v>6.0277137733417</v>
      </c>
      <c r="L35" s="157">
        <f>K35^2</f>
        <v>36.333333333333</v>
      </c>
      <c r="M35" s="159">
        <f>L35^2/H35</f>
        <v>660.05555555556</v>
      </c>
    </row>
    <row r="36" spans="1:19">
      <c r="C36" s="156" t="s">
        <v>219</v>
      </c>
      <c r="D36" s="155" t="str">
        <f>D24</f>
        <v>kv</v>
      </c>
      <c r="E36" s="155" t="str">
        <f>E24</f>
        <v>Segi 4</v>
      </c>
      <c r="F36" s="157">
        <f>'Serti Piranha'!H26</f>
        <v>0.41</v>
      </c>
      <c r="G36" s="157">
        <v>2</v>
      </c>
      <c r="H36" s="164">
        <f>$H$12</f>
        <v>50</v>
      </c>
      <c r="I36" s="157">
        <f>F36/G36</f>
        <v>0.205</v>
      </c>
      <c r="J36" s="165">
        <f>$J$12</f>
        <v>1</v>
      </c>
      <c r="K36" s="157">
        <f>I36*J36</f>
        <v>0.205</v>
      </c>
      <c r="L36" s="157">
        <f>K36^2</f>
        <v>0.042025</v>
      </c>
      <c r="M36" s="159">
        <f>L36^2/H36</f>
        <v>3.53220125E-5</v>
      </c>
    </row>
    <row r="37" spans="1:19">
      <c r="C37" s="156" t="s">
        <v>213</v>
      </c>
      <c r="D37" s="155" t="str">
        <f>D25</f>
        <v>kv</v>
      </c>
      <c r="E37" s="155" t="str">
        <f>E25</f>
        <v>Segi 4</v>
      </c>
      <c r="F37" s="167">
        <f>F$13</f>
        <v>0.105</v>
      </c>
      <c r="G37" s="157">
        <f>SQRT(3)</f>
        <v>1.7320508075689</v>
      </c>
      <c r="H37" s="164">
        <f>$H$13</f>
        <v>50</v>
      </c>
      <c r="I37" s="157">
        <f>F37/G37</f>
        <v>0.060621778264911</v>
      </c>
      <c r="J37" s="165">
        <f>$J$13</f>
        <v>1</v>
      </c>
      <c r="K37" s="157">
        <f>I37*J37</f>
        <v>0.060621778264911</v>
      </c>
      <c r="L37" s="157">
        <f>K37^2</f>
        <v>0.003675</v>
      </c>
      <c r="M37" s="159">
        <f>L37^2/H37</f>
        <v>2.701125E-7</v>
      </c>
    </row>
    <row r="38" spans="1:19">
      <c r="C38" s="156" t="str">
        <f>$C$14</f>
        <v>resolusi UUT</v>
      </c>
      <c r="D38" s="155" t="str">
        <f>D26</f>
        <v>kv</v>
      </c>
      <c r="E38" s="155" t="str">
        <f>E26</f>
        <v>Segi 4</v>
      </c>
      <c r="F38" s="157">
        <f>0.5*$E$6</f>
        <v>1</v>
      </c>
      <c r="G38" s="157">
        <f>SQRT(6)</f>
        <v>2.4494897427832</v>
      </c>
      <c r="H38" s="164">
        <f>$H$14</f>
        <v>50</v>
      </c>
      <c r="I38" s="157">
        <f>F38/G38</f>
        <v>0.40824829046386</v>
      </c>
      <c r="J38" s="165">
        <f>$J$14</f>
        <v>1</v>
      </c>
      <c r="K38" s="157">
        <f>I38*J38</f>
        <v>0.40824829046386</v>
      </c>
      <c r="L38" s="157">
        <f>K38^2</f>
        <v>0.16666666666667</v>
      </c>
      <c r="M38" s="159">
        <f>L38^2/H38</f>
        <v>0.00055555555555556</v>
      </c>
    </row>
    <row r="39" spans="1:19">
      <c r="C39" s="156" t="s">
        <v>214</v>
      </c>
      <c r="D39" s="161"/>
      <c r="E39" s="161"/>
      <c r="F39" s="161"/>
      <c r="G39" s="161"/>
      <c r="H39" s="161"/>
      <c r="I39" s="161"/>
      <c r="J39" s="162"/>
      <c r="K39" s="163"/>
      <c r="L39" s="157">
        <f>SUM(L35:L38)</f>
        <v>36.5457</v>
      </c>
      <c r="M39" s="159">
        <f>SUM(M35:M38)</f>
        <v>660.05614670324</v>
      </c>
    </row>
    <row r="40" spans="1:19">
      <c r="C40" s="156" t="s">
        <v>215</v>
      </c>
      <c r="D40" s="161"/>
      <c r="E40" s="161"/>
      <c r="F40" s="161"/>
      <c r="G40" s="161"/>
      <c r="H40" s="161"/>
      <c r="I40" s="161"/>
      <c r="J40" s="162"/>
      <c r="K40" s="163"/>
      <c r="L40" s="157">
        <f>SQRT(L39)</f>
        <v>6.0453039625812</v>
      </c>
      <c r="M40" s="159"/>
    </row>
    <row r="41" spans="1:19">
      <c r="C41" s="156" t="s">
        <v>216</v>
      </c>
      <c r="D41" s="161"/>
      <c r="E41" s="161"/>
      <c r="F41" s="161"/>
      <c r="G41" s="161"/>
      <c r="H41" s="161"/>
      <c r="I41" s="161"/>
      <c r="J41" s="162"/>
      <c r="K41" s="163"/>
      <c r="L41" s="157">
        <f>L40^4/M39</f>
        <v>2.0234463312869</v>
      </c>
      <c r="M41" s="159"/>
    </row>
    <row r="42" spans="1:19">
      <c r="C42" s="156" t="s">
        <v>217</v>
      </c>
      <c r="D42" s="161"/>
      <c r="E42" s="161"/>
      <c r="F42" s="161"/>
      <c r="G42" s="161"/>
      <c r="H42" s="161"/>
      <c r="I42" s="161"/>
      <c r="J42" s="162"/>
      <c r="K42" s="163"/>
      <c r="L42" s="157">
        <f>TINV(0.05,L41)</f>
        <v>4.3026527297495</v>
      </c>
      <c r="M42" s="159"/>
    </row>
    <row r="43" spans="1:19">
      <c r="C43" s="156" t="s">
        <v>218</v>
      </c>
      <c r="D43" s="161"/>
      <c r="E43" s="161"/>
      <c r="F43" s="161"/>
      <c r="G43" s="161"/>
      <c r="H43" s="161"/>
      <c r="I43" s="161"/>
      <c r="J43" s="162"/>
      <c r="K43" s="161"/>
      <c r="L43" s="157">
        <f>L42*L40</f>
        <v>26.010843596765</v>
      </c>
      <c r="M43" s="95" t="str">
        <f>$F$6</f>
        <v>mmHg</v>
      </c>
    </row>
    <row r="44" spans="1:19">
      <c r="J44" s="150"/>
      <c r="L44" s="166"/>
      <c r="M44" s="166"/>
    </row>
  </sheetData>
  <mergeCells>
    <mergeCell ref="A1:R1"/>
    <mergeCell ref="G2:N2"/>
    <mergeCell ref="A3:R3"/>
  </mergeCells>
  <printOptions gridLines="false" gridLinesSet="true"/>
  <pageMargins left="0.31496062992126" right="0.2755905511811" top="0.74803149606299" bottom="0.74803149606299" header="0.31496062992126" footer="0.31496062992126"/>
  <pageSetup paperSize="9" orientation="default" scale="34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84"/>
  <sheetViews>
    <sheetView tabSelected="0" workbookViewId="0" showGridLines="true" showRowColHeaders="1" topLeftCell="A13">
      <selection activeCell="A1" sqref="A1:XFD33"/>
    </sheetView>
  </sheetViews>
  <sheetFormatPr customHeight="true" defaultRowHeight="15" defaultColWidth="14.453125" outlineLevelRow="0" outlineLevelCol="0"/>
  <cols>
    <col min="1" max="1" width="9.1796875" customWidth="true" style="0"/>
    <col min="2" max="2" width="9.1796875" customWidth="true" style="0"/>
    <col min="3" max="3" width="14.1796875" customWidth="true" style="0"/>
    <col min="4" max="4" width="2" customWidth="true" style="0"/>
    <col min="5" max="5" width="20.6328125" customWidth="true" style="0"/>
    <col min="6" max="6" width="9.1796875" customWidth="true" style="0"/>
    <col min="7" max="7" width="9.1796875" customWidth="true" style="0"/>
    <col min="8" max="8" width="9.1796875" customWidth="true" style="0"/>
    <col min="9" max="9" width="9.1796875" customWidth="true" style="0"/>
    <col min="10" max="10" width="9.1796875" customWidth="true" style="0"/>
    <col min="11" max="11" width="9.1796875" customWidth="true" style="0"/>
    <col min="12" max="12" width="9.1796875" customWidth="true" style="0"/>
    <col min="13" max="13" width="9.1796875" customWidth="true" style="0"/>
    <col min="14" max="14" width="9.1796875" customWidth="true" style="0"/>
    <col min="15" max="15" width="9.1796875" customWidth="true" style="0"/>
    <col min="16" max="16" width="9.1796875" customWidth="true" style="0"/>
    <col min="17" max="17" width="9.1796875" customWidth="true" style="0"/>
    <col min="18" max="18" width="9.1796875" customWidth="true" style="0"/>
    <col min="19" max="19" width="9.1796875" customWidth="true" style="0"/>
    <col min="20" max="20" width="9.1796875" customWidth="true" style="0"/>
    <col min="21" max="21" width="9.1796875" customWidth="true" style="0"/>
    <col min="22" max="22" width="9.1796875" customWidth="true" style="0"/>
    <col min="23" max="23" width="9.1796875" customWidth="true" style="0"/>
    <col min="24" max="24" width="9.1796875" customWidth="true" style="0"/>
    <col min="25" max="25" width="9.1796875" customWidth="true" style="0"/>
    <col min="26" max="26" width="9.1796875" customWidth="true" style="0"/>
  </cols>
  <sheetData>
    <row r="1" spans="1:26" customHeight="1" ht="16.5">
      <c r="A1" s="42" t="s">
        <v>220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6.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6.5">
      <c r="A3" s="1" t="s">
        <v>221</v>
      </c>
      <c r="B3" s="65"/>
      <c r="C3" s="65"/>
      <c r="D3" s="65"/>
      <c r="E3" s="64" t="s">
        <v>222</v>
      </c>
      <c r="F3" s="65"/>
      <c r="G3" s="65"/>
      <c r="H3" s="65"/>
      <c r="I3" s="65"/>
      <c r="J3" s="65"/>
      <c r="K3" s="6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16.5">
      <c r="A4" s="1" t="s">
        <v>223</v>
      </c>
      <c r="B4" s="65"/>
      <c r="C4" s="65"/>
      <c r="D4" s="65"/>
      <c r="E4" s="64" t="s">
        <v>222</v>
      </c>
      <c r="F4" s="65"/>
      <c r="G4" s="65"/>
      <c r="H4" s="65"/>
      <c r="I4" s="65"/>
      <c r="J4" s="65"/>
      <c r="K4" s="6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16.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customHeight="1" ht="16.5">
      <c r="A6" s="42" t="s">
        <v>224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customHeight="1" ht="16.5">
      <c r="A7" s="1" t="s">
        <v>225</v>
      </c>
      <c r="B7" s="65"/>
      <c r="C7" s="65"/>
      <c r="D7" s="65"/>
      <c r="E7" s="64" t="s">
        <v>222</v>
      </c>
      <c r="F7" s="65"/>
      <c r="G7" s="65"/>
      <c r="H7" s="65"/>
      <c r="I7" s="65"/>
      <c r="J7" s="65"/>
      <c r="K7" s="6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customHeight="1" ht="16.5">
      <c r="A8" s="1" t="s">
        <v>226</v>
      </c>
      <c r="B8" s="65"/>
      <c r="C8" s="65"/>
      <c r="D8" s="65"/>
      <c r="E8" s="64" t="s">
        <v>222</v>
      </c>
      <c r="F8" s="65"/>
      <c r="G8" s="65"/>
      <c r="H8" s="65"/>
      <c r="I8" s="65"/>
      <c r="J8" s="65"/>
      <c r="K8" s="6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customHeight="1" ht="16.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customHeight="1" ht="16.5">
      <c r="A10" s="42" t="s">
        <v>227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customHeight="1" ht="16.5">
      <c r="A11" s="1" t="s">
        <v>228</v>
      </c>
      <c r="B11" s="65"/>
      <c r="C11" s="65"/>
      <c r="D11" s="65"/>
      <c r="E11" s="64" t="s">
        <v>222</v>
      </c>
      <c r="F11" s="65"/>
      <c r="G11" s="65"/>
      <c r="H11" s="65"/>
      <c r="I11" s="65"/>
      <c r="J11" s="65"/>
      <c r="K11" s="6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customHeight="1" ht="16.5">
      <c r="A12" s="1" t="s">
        <v>229</v>
      </c>
      <c r="B12" s="65"/>
      <c r="C12" s="65"/>
      <c r="D12" s="65"/>
      <c r="E12" s="64" t="s">
        <v>222</v>
      </c>
      <c r="F12" s="65"/>
      <c r="G12" s="65"/>
      <c r="H12" s="65"/>
      <c r="I12" s="65"/>
      <c r="J12" s="65"/>
      <c r="K12" s="6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customHeight="1" ht="16.5">
      <c r="A13" s="1" t="s">
        <v>230</v>
      </c>
      <c r="B13" s="65"/>
      <c r="C13" s="65"/>
      <c r="D13" s="65"/>
      <c r="E13" s="217" t="s">
        <v>222</v>
      </c>
      <c r="F13" s="65"/>
      <c r="G13" s="65"/>
      <c r="H13" s="65"/>
      <c r="I13" s="65"/>
      <c r="J13" s="65"/>
      <c r="K13" s="6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customHeight="1" ht="16.5">
      <c r="A14" s="1" t="s">
        <v>231</v>
      </c>
      <c r="B14" s="65"/>
      <c r="C14" s="65"/>
      <c r="D14" s="65"/>
      <c r="E14" s="217" t="s">
        <v>222</v>
      </c>
      <c r="F14" s="65"/>
      <c r="G14" s="65"/>
      <c r="H14" s="65"/>
      <c r="I14" s="65"/>
      <c r="J14" s="65"/>
      <c r="K14" s="6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customHeight="1" ht="16.5">
      <c r="A15" s="1" t="s">
        <v>232</v>
      </c>
      <c r="B15" s="65"/>
      <c r="C15" s="65"/>
      <c r="D15" s="65"/>
      <c r="E15" s="64" t="s">
        <v>222</v>
      </c>
      <c r="F15" s="65"/>
      <c r="G15" s="65"/>
      <c r="H15" s="65"/>
      <c r="I15" s="65"/>
      <c r="J15" s="65"/>
      <c r="K15" s="6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customHeight="1" ht="16.5">
      <c r="A16" s="313" t="s">
        <v>233</v>
      </c>
      <c r="B16" s="234"/>
      <c r="C16" s="234"/>
      <c r="D16" s="65"/>
      <c r="E16" s="218"/>
      <c r="F16" s="65"/>
      <c r="G16" s="65"/>
      <c r="H16" s="65"/>
      <c r="I16" s="65"/>
      <c r="J16" s="65"/>
      <c r="K16" s="6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customHeight="1" ht="16.5">
      <c r="A17" s="1" t="s">
        <v>234</v>
      </c>
      <c r="B17" s="65"/>
      <c r="C17" s="65"/>
      <c r="D17" s="65"/>
      <c r="E17" s="64" t="s">
        <v>222</v>
      </c>
      <c r="F17" s="65"/>
      <c r="G17" s="65"/>
      <c r="H17" s="65"/>
      <c r="I17" s="65"/>
      <c r="J17" s="65"/>
      <c r="K17" s="6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customHeight="1" ht="16.5">
      <c r="A18" s="313" t="s">
        <v>235</v>
      </c>
      <c r="B18" s="234"/>
      <c r="C18" s="234"/>
      <c r="D18" s="65"/>
      <c r="E18" s="64" t="s">
        <v>222</v>
      </c>
      <c r="F18" s="65"/>
      <c r="G18" s="65"/>
      <c r="H18" s="65"/>
      <c r="I18" s="65"/>
      <c r="J18" s="65"/>
      <c r="K18" s="6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customHeight="1" ht="15">
      <c r="A19" s="313" t="s">
        <v>236</v>
      </c>
      <c r="B19" s="234"/>
      <c r="C19" s="234"/>
      <c r="D19" s="65"/>
      <c r="E19" s="64" t="s">
        <v>222</v>
      </c>
      <c r="F19" s="65"/>
      <c r="G19" s="65"/>
      <c r="H19" s="65"/>
      <c r="I19" s="65"/>
      <c r="J19" s="65"/>
      <c r="K19" s="6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customHeight="1" ht="15">
      <c r="A20" s="313" t="s">
        <v>237</v>
      </c>
      <c r="B20" s="234"/>
      <c r="C20" s="234"/>
      <c r="D20" s="65"/>
      <c r="E20" s="64" t="s">
        <v>222</v>
      </c>
      <c r="F20" s="65"/>
      <c r="G20" s="65"/>
      <c r="H20" s="65"/>
      <c r="I20" s="65"/>
      <c r="J20" s="65"/>
      <c r="K20" s="6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customHeight="1" ht="16.5">
      <c r="A21" s="65"/>
      <c r="B21" s="65"/>
      <c r="C21" s="65"/>
      <c r="D21" s="65"/>
      <c r="E21" s="65"/>
      <c r="F21" s="65"/>
      <c r="G21" s="65"/>
      <c r="H21" s="219"/>
      <c r="I21" s="65"/>
      <c r="J21" s="65"/>
      <c r="K21" s="6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customHeight="1" ht="16.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customHeight="1" ht="23.25">
      <c r="A23" s="65"/>
      <c r="B23" s="65"/>
      <c r="C23" s="65"/>
      <c r="D23" s="65"/>
      <c r="E23" s="65"/>
      <c r="F23" s="314" t="s">
        <v>238</v>
      </c>
      <c r="G23" s="234"/>
      <c r="H23" s="234"/>
      <c r="I23" s="64">
        <v>3</v>
      </c>
      <c r="J23" s="1" t="s">
        <v>239</v>
      </c>
      <c r="K23" s="6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customHeight="1" ht="16.5">
      <c r="A24" s="65"/>
      <c r="B24" s="65"/>
      <c r="C24" s="65"/>
      <c r="D24" s="65"/>
      <c r="E24" s="65"/>
      <c r="F24" s="220" t="s">
        <v>240</v>
      </c>
      <c r="G24" s="65"/>
      <c r="H24" s="65"/>
      <c r="I24" s="65"/>
      <c r="J24" s="65"/>
      <c r="K24" s="6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customHeight="1" ht="16.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1" t="s">
        <v>241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customHeight="1" ht="16.5">
      <c r="A26" s="65"/>
      <c r="B26" s="65"/>
      <c r="C26" s="65"/>
      <c r="D26" s="65"/>
      <c r="E26" s="65"/>
      <c r="F26" s="314" t="s">
        <v>242</v>
      </c>
      <c r="G26" s="234"/>
      <c r="H26" s="234"/>
      <c r="I26" s="234"/>
      <c r="J26" s="234"/>
      <c r="K26" s="23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customHeight="1" ht="16.5">
      <c r="A27" s="65"/>
      <c r="B27" s="65"/>
      <c r="C27" s="65"/>
      <c r="D27" s="65"/>
      <c r="E27" s="65"/>
      <c r="F27" s="65"/>
      <c r="G27" s="235" t="s">
        <v>95</v>
      </c>
      <c r="H27" s="234"/>
      <c r="I27" s="234"/>
      <c r="J27" s="234"/>
      <c r="K27" s="6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customHeight="1" ht="16.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customHeight="1" ht="16.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customHeight="1" ht="16.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customHeight="1" ht="16.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customHeight="1" ht="16.5">
      <c r="A32" s="65"/>
      <c r="B32" s="65"/>
      <c r="C32" s="65"/>
      <c r="D32" s="65"/>
      <c r="E32" s="65"/>
      <c r="F32" s="311" t="s">
        <v>243</v>
      </c>
      <c r="G32" s="234"/>
      <c r="H32" s="234"/>
      <c r="I32" s="234"/>
      <c r="J32" s="234"/>
      <c r="K32" s="2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customHeight="1" ht="16.5">
      <c r="A33" s="65"/>
      <c r="B33" s="65"/>
      <c r="C33" s="65"/>
      <c r="D33" s="65"/>
      <c r="E33" s="65"/>
      <c r="F33" s="65"/>
      <c r="G33" s="312" t="s">
        <v>244</v>
      </c>
      <c r="H33" s="234"/>
      <c r="I33" s="234"/>
      <c r="J33" s="234"/>
      <c r="K33" s="6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customHeight="1" ht="16.5">
      <c r="A34" s="1"/>
      <c r="B34" s="1"/>
      <c r="C34" s="1"/>
      <c r="D34" s="6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customHeight="1" ht="16.5">
      <c r="A35" s="1"/>
      <c r="B35" s="1"/>
      <c r="C35" s="1"/>
      <c r="D35" s="6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customHeight="1" ht="16.5">
      <c r="A36" s="1"/>
      <c r="B36" s="1"/>
      <c r="C36" s="1"/>
      <c r="D36" s="6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customHeight="1" ht="16.5">
      <c r="A37" s="1"/>
      <c r="B37" s="1"/>
      <c r="C37" s="1"/>
      <c r="D37" s="6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customHeight="1" ht="16.5">
      <c r="A38" s="1"/>
      <c r="B38" s="1"/>
      <c r="C38" s="1"/>
      <c r="D38" s="6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customHeight="1" ht="16.5">
      <c r="A39" s="1"/>
      <c r="B39" s="1"/>
      <c r="C39" s="1"/>
      <c r="D39" s="6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customHeight="1" ht="16.5">
      <c r="A40" s="1"/>
      <c r="B40" s="1"/>
      <c r="C40" s="1"/>
      <c r="D40" s="6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customHeight="1" ht="16.5">
      <c r="A41" s="1"/>
      <c r="B41" s="1"/>
      <c r="C41" s="1"/>
      <c r="D41" s="6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customHeight="1" ht="16.5">
      <c r="A42" s="1"/>
      <c r="B42" s="1"/>
      <c r="C42" s="1"/>
      <c r="D42" s="6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customHeight="1" ht="16.5">
      <c r="A43" s="1"/>
      <c r="B43" s="1"/>
      <c r="C43" s="1"/>
      <c r="D43" s="6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customHeight="1" ht="16.5">
      <c r="A44" s="1"/>
      <c r="B44" s="1"/>
      <c r="C44" s="1"/>
      <c r="D44" s="6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customHeight="1" ht="16.5">
      <c r="A45" s="1"/>
      <c r="B45" s="1"/>
      <c r="C45" s="1"/>
      <c r="D45" s="6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customHeight="1" ht="16.5">
      <c r="A46" s="1"/>
      <c r="B46" s="1"/>
      <c r="C46" s="1"/>
      <c r="D46" s="6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customHeight="1" ht="16.5">
      <c r="A47" s="1"/>
      <c r="B47" s="1"/>
      <c r="C47" s="1"/>
      <c r="D47" s="6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customHeight="1" ht="16.5">
      <c r="A48" s="1"/>
      <c r="B48" s="1"/>
      <c r="C48" s="1"/>
      <c r="D48" s="6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customHeight="1" ht="16.5">
      <c r="A49" s="1"/>
      <c r="B49" s="1"/>
      <c r="C49" s="1"/>
      <c r="D49" s="6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customHeight="1" ht="16.5">
      <c r="A50" s="1"/>
      <c r="B50" s="1"/>
      <c r="C50" s="1"/>
      <c r="D50" s="6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customHeight="1" ht="16.5">
      <c r="A51" s="1"/>
      <c r="B51" s="1"/>
      <c r="C51" s="1"/>
      <c r="D51" s="6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customHeight="1" ht="16.5">
      <c r="A52" s="1"/>
      <c r="B52" s="1"/>
      <c r="C52" s="1"/>
      <c r="D52" s="6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customHeight="1" ht="16.5">
      <c r="A53" s="1"/>
      <c r="B53" s="1"/>
      <c r="C53" s="1"/>
      <c r="D53" s="6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customHeight="1" ht="16.5">
      <c r="A54" s="1"/>
      <c r="B54" s="1"/>
      <c r="C54" s="1"/>
      <c r="D54" s="6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customHeight="1" ht="16.5">
      <c r="A55" s="1"/>
      <c r="B55" s="1"/>
      <c r="C55" s="1"/>
      <c r="D55" s="6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customHeight="1" ht="16.5">
      <c r="A56" s="1"/>
      <c r="B56" s="1"/>
      <c r="C56" s="1"/>
      <c r="D56" s="6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customHeight="1" ht="16.5">
      <c r="A57" s="1"/>
      <c r="B57" s="1"/>
      <c r="C57" s="1"/>
      <c r="D57" s="6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customHeight="1" ht="16.5">
      <c r="A58" s="1"/>
      <c r="B58" s="1"/>
      <c r="C58" s="1"/>
      <c r="D58" s="6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customHeight="1" ht="16.5">
      <c r="A59" s="1"/>
      <c r="B59" s="1"/>
      <c r="C59" s="1"/>
      <c r="D59" s="6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customHeight="1" ht="16.5">
      <c r="A60" s="1"/>
      <c r="B60" s="1"/>
      <c r="C60" s="1"/>
      <c r="D60" s="6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customHeight="1" ht="16.5">
      <c r="A61" s="1"/>
      <c r="B61" s="1"/>
      <c r="C61" s="1"/>
      <c r="D61" s="6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customHeight="1" ht="16.5">
      <c r="A62" s="1"/>
      <c r="B62" s="1"/>
      <c r="C62" s="1"/>
      <c r="D62" s="6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customHeight="1" ht="16.5">
      <c r="A63" s="1"/>
      <c r="B63" s="1"/>
      <c r="C63" s="1"/>
      <c r="D63" s="6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customHeight="1" ht="16.5">
      <c r="A64" s="1"/>
      <c r="B64" s="1"/>
      <c r="C64" s="1"/>
      <c r="D64" s="6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customHeight="1" ht="16.5">
      <c r="A65" s="1"/>
      <c r="B65" s="1"/>
      <c r="C65" s="1"/>
      <c r="D65" s="6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customHeight="1" ht="16.5">
      <c r="A66" s="1"/>
      <c r="B66" s="1"/>
      <c r="C66" s="1"/>
      <c r="D66" s="6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customHeight="1" ht="16.5">
      <c r="A67" s="1"/>
      <c r="B67" s="1"/>
      <c r="C67" s="1"/>
      <c r="D67" s="6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customHeight="1" ht="16.5">
      <c r="A68" s="1"/>
      <c r="B68" s="1"/>
      <c r="C68" s="1"/>
      <c r="D68" s="6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customHeight="1" ht="16.5">
      <c r="A69" s="1"/>
      <c r="B69" s="1"/>
      <c r="C69" s="1"/>
      <c r="D69" s="6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customHeight="1" ht="16.5">
      <c r="A70" s="1"/>
      <c r="B70" s="1"/>
      <c r="C70" s="1"/>
      <c r="D70" s="6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customHeight="1" ht="16.5">
      <c r="A71" s="1"/>
      <c r="B71" s="1"/>
      <c r="C71" s="1"/>
      <c r="D71" s="6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customHeight="1" ht="16.5">
      <c r="A72" s="1"/>
      <c r="B72" s="1"/>
      <c r="C72" s="1"/>
      <c r="D72" s="6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customHeight="1" ht="16.5">
      <c r="A73" s="1"/>
      <c r="B73" s="1"/>
      <c r="C73" s="1"/>
      <c r="D73" s="6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customHeight="1" ht="16.5">
      <c r="A74" s="1"/>
      <c r="B74" s="1"/>
      <c r="C74" s="1"/>
      <c r="D74" s="6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customHeight="1" ht="16.5">
      <c r="A75" s="1"/>
      <c r="B75" s="1"/>
      <c r="C75" s="1"/>
      <c r="D75" s="6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customHeight="1" ht="16.5">
      <c r="A76" s="1"/>
      <c r="B76" s="1"/>
      <c r="C76" s="1"/>
      <c r="D76" s="6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customHeight="1" ht="16.5">
      <c r="A77" s="1"/>
      <c r="B77" s="1"/>
      <c r="C77" s="1"/>
      <c r="D77" s="6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customHeight="1" ht="16.5">
      <c r="A78" s="1"/>
      <c r="B78" s="1"/>
      <c r="C78" s="1"/>
      <c r="D78" s="6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customHeight="1" ht="16.5">
      <c r="A79" s="1"/>
      <c r="B79" s="1"/>
      <c r="C79" s="1"/>
      <c r="D79" s="6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customHeight="1" ht="16.5">
      <c r="A80" s="1"/>
      <c r="B80" s="1"/>
      <c r="C80" s="1"/>
      <c r="D80" s="6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customHeight="1" ht="16.5">
      <c r="A81" s="1"/>
      <c r="B81" s="1"/>
      <c r="C81" s="1"/>
      <c r="D81" s="6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customHeight="1" ht="16.5">
      <c r="A82" s="1"/>
      <c r="B82" s="1"/>
      <c r="C82" s="1"/>
      <c r="D82" s="6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customHeight="1" ht="16.5">
      <c r="A83" s="1"/>
      <c r="B83" s="1"/>
      <c r="C83" s="1"/>
      <c r="D83" s="6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customHeight="1" ht="16.5">
      <c r="A84" s="1"/>
      <c r="B84" s="1"/>
      <c r="C84" s="1"/>
      <c r="D84" s="6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customHeight="1" ht="16.5">
      <c r="A85" s="1"/>
      <c r="B85" s="1"/>
      <c r="C85" s="1"/>
      <c r="D85" s="6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customHeight="1" ht="16.5">
      <c r="A86" s="1"/>
      <c r="B86" s="1"/>
      <c r="C86" s="1"/>
      <c r="D86" s="6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customHeight="1" ht="16.5">
      <c r="A87" s="1"/>
      <c r="B87" s="1"/>
      <c r="C87" s="1"/>
      <c r="D87" s="6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customHeight="1" ht="16.5">
      <c r="A88" s="1"/>
      <c r="B88" s="1"/>
      <c r="C88" s="1"/>
      <c r="D88" s="6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customHeight="1" ht="16.5">
      <c r="A89" s="1"/>
      <c r="B89" s="1"/>
      <c r="C89" s="1"/>
      <c r="D89" s="6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customHeight="1" ht="16.5">
      <c r="A90" s="1"/>
      <c r="B90" s="1"/>
      <c r="C90" s="1"/>
      <c r="D90" s="6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customHeight="1" ht="16.5">
      <c r="A91" s="1"/>
      <c r="B91" s="1"/>
      <c r="C91" s="1"/>
      <c r="D91" s="6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customHeight="1" ht="16.5">
      <c r="A92" s="1"/>
      <c r="B92" s="1"/>
      <c r="C92" s="1"/>
      <c r="D92" s="6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customHeight="1" ht="16.5">
      <c r="A93" s="1"/>
      <c r="B93" s="1"/>
      <c r="C93" s="1"/>
      <c r="D93" s="6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customHeight="1" ht="16.5">
      <c r="A94" s="1"/>
      <c r="B94" s="1"/>
      <c r="C94" s="1"/>
      <c r="D94" s="6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customHeight="1" ht="16.5">
      <c r="A95" s="1"/>
      <c r="B95" s="1"/>
      <c r="C95" s="1"/>
      <c r="D95" s="6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customHeight="1" ht="16.5">
      <c r="A96" s="1"/>
      <c r="B96" s="1"/>
      <c r="C96" s="1"/>
      <c r="D96" s="6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customHeight="1" ht="16.5">
      <c r="A97" s="1"/>
      <c r="B97" s="1"/>
      <c r="C97" s="1"/>
      <c r="D97" s="6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customHeight="1" ht="16.5">
      <c r="A98" s="1"/>
      <c r="B98" s="1"/>
      <c r="C98" s="1"/>
      <c r="D98" s="6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customHeight="1" ht="16.5">
      <c r="A99" s="1"/>
      <c r="B99" s="1"/>
      <c r="C99" s="1"/>
      <c r="D99" s="6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customHeight="1" ht="16.5">
      <c r="A100" s="1"/>
      <c r="B100" s="1"/>
      <c r="C100" s="1"/>
      <c r="D100" s="6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customHeight="1" ht="16.5">
      <c r="A101" s="1"/>
      <c r="B101" s="1"/>
      <c r="C101" s="1"/>
      <c r="D101" s="6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customHeight="1" ht="16.5">
      <c r="A102" s="1"/>
      <c r="B102" s="1"/>
      <c r="C102" s="1"/>
      <c r="D102" s="6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customHeight="1" ht="16.5">
      <c r="A103" s="1"/>
      <c r="B103" s="1"/>
      <c r="C103" s="1"/>
      <c r="D103" s="6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customHeight="1" ht="16.5">
      <c r="A104" s="1"/>
      <c r="B104" s="1"/>
      <c r="C104" s="1"/>
      <c r="D104" s="6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customHeight="1" ht="16.5">
      <c r="A105" s="1"/>
      <c r="B105" s="1"/>
      <c r="C105" s="1"/>
      <c r="D105" s="6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customHeight="1" ht="16.5">
      <c r="A106" s="1"/>
      <c r="B106" s="1"/>
      <c r="C106" s="1"/>
      <c r="D106" s="6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customHeight="1" ht="16.5">
      <c r="A107" s="1"/>
      <c r="B107" s="1"/>
      <c r="C107" s="1"/>
      <c r="D107" s="6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customHeight="1" ht="16.5">
      <c r="A108" s="1"/>
      <c r="B108" s="1"/>
      <c r="C108" s="1"/>
      <c r="D108" s="6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customHeight="1" ht="16.5">
      <c r="A109" s="1"/>
      <c r="B109" s="1"/>
      <c r="C109" s="1"/>
      <c r="D109" s="6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customHeight="1" ht="16.5">
      <c r="A110" s="1"/>
      <c r="B110" s="1"/>
      <c r="C110" s="1"/>
      <c r="D110" s="6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customHeight="1" ht="16.5">
      <c r="A111" s="1"/>
      <c r="B111" s="1"/>
      <c r="C111" s="1"/>
      <c r="D111" s="6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customHeight="1" ht="16.5">
      <c r="A112" s="1"/>
      <c r="B112" s="1"/>
      <c r="C112" s="1"/>
      <c r="D112" s="6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customHeight="1" ht="16.5">
      <c r="A113" s="1"/>
      <c r="B113" s="1"/>
      <c r="C113" s="1"/>
      <c r="D113" s="6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customHeight="1" ht="16.5">
      <c r="A114" s="1"/>
      <c r="B114" s="1"/>
      <c r="C114" s="1"/>
      <c r="D114" s="6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customHeight="1" ht="16.5">
      <c r="A115" s="1"/>
      <c r="B115" s="1"/>
      <c r="C115" s="1"/>
      <c r="D115" s="6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customHeight="1" ht="16.5">
      <c r="A116" s="1"/>
      <c r="B116" s="1"/>
      <c r="C116" s="1"/>
      <c r="D116" s="6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customHeight="1" ht="16.5">
      <c r="A117" s="1"/>
      <c r="B117" s="1"/>
      <c r="C117" s="1"/>
      <c r="D117" s="6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customHeight="1" ht="16.5">
      <c r="A118" s="1"/>
      <c r="B118" s="1"/>
      <c r="C118" s="1"/>
      <c r="D118" s="6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customHeight="1" ht="16.5">
      <c r="A119" s="1"/>
      <c r="B119" s="1"/>
      <c r="C119" s="1"/>
      <c r="D119" s="6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customHeight="1" ht="16.5">
      <c r="A120" s="1"/>
      <c r="B120" s="1"/>
      <c r="C120" s="1"/>
      <c r="D120" s="6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customHeight="1" ht="16.5">
      <c r="A121" s="1"/>
      <c r="B121" s="1"/>
      <c r="C121" s="1"/>
      <c r="D121" s="6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customHeight="1" ht="16.5">
      <c r="A122" s="1"/>
      <c r="B122" s="1"/>
      <c r="C122" s="1"/>
      <c r="D122" s="6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customHeight="1" ht="16.5">
      <c r="A123" s="1"/>
      <c r="B123" s="1"/>
      <c r="C123" s="1"/>
      <c r="D123" s="6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customHeight="1" ht="16.5">
      <c r="A124" s="1"/>
      <c r="B124" s="1"/>
      <c r="C124" s="1"/>
      <c r="D124" s="6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customHeight="1" ht="16.5">
      <c r="A125" s="1"/>
      <c r="B125" s="1"/>
      <c r="C125" s="1"/>
      <c r="D125" s="6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customHeight="1" ht="16.5">
      <c r="A126" s="1"/>
      <c r="B126" s="1"/>
      <c r="C126" s="1"/>
      <c r="D126" s="6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customHeight="1" ht="16.5">
      <c r="A127" s="1"/>
      <c r="B127" s="1"/>
      <c r="C127" s="1"/>
      <c r="D127" s="6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customHeight="1" ht="16.5">
      <c r="A128" s="1"/>
      <c r="B128" s="1"/>
      <c r="C128" s="1"/>
      <c r="D128" s="6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customHeight="1" ht="16.5">
      <c r="A129" s="1"/>
      <c r="B129" s="1"/>
      <c r="C129" s="1"/>
      <c r="D129" s="6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customHeight="1" ht="16.5">
      <c r="A130" s="1"/>
      <c r="B130" s="1"/>
      <c r="C130" s="1"/>
      <c r="D130" s="6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customHeight="1" ht="16.5">
      <c r="A131" s="1"/>
      <c r="B131" s="1"/>
      <c r="C131" s="1"/>
      <c r="D131" s="6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customHeight="1" ht="16.5">
      <c r="A132" s="1"/>
      <c r="B132" s="1"/>
      <c r="C132" s="1"/>
      <c r="D132" s="6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customHeight="1" ht="16.5">
      <c r="A133" s="1"/>
      <c r="B133" s="1"/>
      <c r="C133" s="1"/>
      <c r="D133" s="6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customHeight="1" ht="16.5">
      <c r="A134" s="1"/>
      <c r="B134" s="1"/>
      <c r="C134" s="1"/>
      <c r="D134" s="6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customHeight="1" ht="16.5">
      <c r="A135" s="1"/>
      <c r="B135" s="1"/>
      <c r="C135" s="1"/>
      <c r="D135" s="6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customHeight="1" ht="16.5">
      <c r="A136" s="1"/>
      <c r="B136" s="1"/>
      <c r="C136" s="1"/>
      <c r="D136" s="6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customHeight="1" ht="16.5">
      <c r="A137" s="1"/>
      <c r="B137" s="1"/>
      <c r="C137" s="1"/>
      <c r="D137" s="6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customHeight="1" ht="16.5">
      <c r="A138" s="1"/>
      <c r="B138" s="1"/>
      <c r="C138" s="1"/>
      <c r="D138" s="6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customHeight="1" ht="16.5">
      <c r="A139" s="1"/>
      <c r="B139" s="1"/>
      <c r="C139" s="1"/>
      <c r="D139" s="6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customHeight="1" ht="16.5">
      <c r="A140" s="1"/>
      <c r="B140" s="1"/>
      <c r="C140" s="1"/>
      <c r="D140" s="6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customHeight="1" ht="16.5">
      <c r="A141" s="1"/>
      <c r="B141" s="1"/>
      <c r="C141" s="1"/>
      <c r="D141" s="6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customHeight="1" ht="16.5">
      <c r="A142" s="1"/>
      <c r="B142" s="1"/>
      <c r="C142" s="1"/>
      <c r="D142" s="6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customHeight="1" ht="16.5">
      <c r="A143" s="1"/>
      <c r="B143" s="1"/>
      <c r="C143" s="1"/>
      <c r="D143" s="6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customHeight="1" ht="16.5">
      <c r="A144" s="1"/>
      <c r="B144" s="1"/>
      <c r="C144" s="1"/>
      <c r="D144" s="6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customHeight="1" ht="16.5">
      <c r="A145" s="1"/>
      <c r="B145" s="1"/>
      <c r="C145" s="1"/>
      <c r="D145" s="6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customHeight="1" ht="16.5">
      <c r="A146" s="1"/>
      <c r="B146" s="1"/>
      <c r="C146" s="1"/>
      <c r="D146" s="6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customHeight="1" ht="16.5">
      <c r="A147" s="1"/>
      <c r="B147" s="1"/>
      <c r="C147" s="1"/>
      <c r="D147" s="6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customHeight="1" ht="16.5">
      <c r="A148" s="1"/>
      <c r="B148" s="1"/>
      <c r="C148" s="1"/>
      <c r="D148" s="6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customHeight="1" ht="16.5">
      <c r="A149" s="1"/>
      <c r="B149" s="1"/>
      <c r="C149" s="1"/>
      <c r="D149" s="6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customHeight="1" ht="16.5">
      <c r="A150" s="1"/>
      <c r="B150" s="1"/>
      <c r="C150" s="1"/>
      <c r="D150" s="6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customHeight="1" ht="16.5">
      <c r="A151" s="1"/>
      <c r="B151" s="1"/>
      <c r="C151" s="1"/>
      <c r="D151" s="6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customHeight="1" ht="16.5">
      <c r="A152" s="1"/>
      <c r="B152" s="1"/>
      <c r="C152" s="1"/>
      <c r="D152" s="6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customHeight="1" ht="16.5">
      <c r="A153" s="1"/>
      <c r="B153" s="1"/>
      <c r="C153" s="1"/>
      <c r="D153" s="6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customHeight="1" ht="16.5">
      <c r="A154" s="1"/>
      <c r="B154" s="1"/>
      <c r="C154" s="1"/>
      <c r="D154" s="6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customHeight="1" ht="16.5">
      <c r="A155" s="1"/>
      <c r="B155" s="1"/>
      <c r="C155" s="1"/>
      <c r="D155" s="6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customHeight="1" ht="16.5">
      <c r="A156" s="1"/>
      <c r="B156" s="1"/>
      <c r="C156" s="1"/>
      <c r="D156" s="6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customHeight="1" ht="16.5">
      <c r="A157" s="1"/>
      <c r="B157" s="1"/>
      <c r="C157" s="1"/>
      <c r="D157" s="6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customHeight="1" ht="16.5">
      <c r="A158" s="1"/>
      <c r="B158" s="1"/>
      <c r="C158" s="1"/>
      <c r="D158" s="6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customHeight="1" ht="16.5">
      <c r="A159" s="1"/>
      <c r="B159" s="1"/>
      <c r="C159" s="1"/>
      <c r="D159" s="6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customHeight="1" ht="16.5">
      <c r="A160" s="1"/>
      <c r="B160" s="1"/>
      <c r="C160" s="1"/>
      <c r="D160" s="6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customHeight="1" ht="16.5">
      <c r="A161" s="1"/>
      <c r="B161" s="1"/>
      <c r="C161" s="1"/>
      <c r="D161" s="6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customHeight="1" ht="16.5">
      <c r="A162" s="1"/>
      <c r="B162" s="1"/>
      <c r="C162" s="1"/>
      <c r="D162" s="6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customHeight="1" ht="16.5">
      <c r="A163" s="1"/>
      <c r="B163" s="1"/>
      <c r="C163" s="1"/>
      <c r="D163" s="6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customHeight="1" ht="16.5">
      <c r="A164" s="1"/>
      <c r="B164" s="1"/>
      <c r="C164" s="1"/>
      <c r="D164" s="6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customHeight="1" ht="16.5">
      <c r="A165" s="1"/>
      <c r="B165" s="1"/>
      <c r="C165" s="1"/>
      <c r="D165" s="6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customHeight="1" ht="16.5">
      <c r="A166" s="1"/>
      <c r="B166" s="1"/>
      <c r="C166" s="1"/>
      <c r="D166" s="6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customHeight="1" ht="16.5">
      <c r="A167" s="1"/>
      <c r="B167" s="1"/>
      <c r="C167" s="1"/>
      <c r="D167" s="6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customHeight="1" ht="16.5">
      <c r="A168" s="1"/>
      <c r="B168" s="1"/>
      <c r="C168" s="1"/>
      <c r="D168" s="6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customHeight="1" ht="16.5">
      <c r="A169" s="1"/>
      <c r="B169" s="1"/>
      <c r="C169" s="1"/>
      <c r="D169" s="6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customHeight="1" ht="16.5">
      <c r="A170" s="1"/>
      <c r="B170" s="1"/>
      <c r="C170" s="1"/>
      <c r="D170" s="6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customHeight="1" ht="16.5">
      <c r="A171" s="1"/>
      <c r="B171" s="1"/>
      <c r="C171" s="1"/>
      <c r="D171" s="6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customHeight="1" ht="16.5">
      <c r="A172" s="1"/>
      <c r="B172" s="1"/>
      <c r="C172" s="1"/>
      <c r="D172" s="6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customHeight="1" ht="16.5">
      <c r="A173" s="1"/>
      <c r="B173" s="1"/>
      <c r="C173" s="1"/>
      <c r="D173" s="6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customHeight="1" ht="16.5">
      <c r="A174" s="1"/>
      <c r="B174" s="1"/>
      <c r="C174" s="1"/>
      <c r="D174" s="6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customHeight="1" ht="16.5">
      <c r="A175" s="1"/>
      <c r="B175" s="1"/>
      <c r="C175" s="1"/>
      <c r="D175" s="6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customHeight="1" ht="16.5">
      <c r="A176" s="1"/>
      <c r="B176" s="1"/>
      <c r="C176" s="1"/>
      <c r="D176" s="6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customHeight="1" ht="16.5">
      <c r="A177" s="1"/>
      <c r="B177" s="1"/>
      <c r="C177" s="1"/>
      <c r="D177" s="6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customHeight="1" ht="16.5">
      <c r="A178" s="1"/>
      <c r="B178" s="1"/>
      <c r="C178" s="1"/>
      <c r="D178" s="6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customHeight="1" ht="16.5">
      <c r="A179" s="1"/>
      <c r="B179" s="1"/>
      <c r="C179" s="1"/>
      <c r="D179" s="6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customHeight="1" ht="16.5">
      <c r="A180" s="1"/>
      <c r="B180" s="1"/>
      <c r="C180" s="1"/>
      <c r="D180" s="6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customHeight="1" ht="16.5">
      <c r="A181" s="1"/>
      <c r="B181" s="1"/>
      <c r="C181" s="1"/>
      <c r="D181" s="6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customHeight="1" ht="16.5">
      <c r="A182" s="1"/>
      <c r="B182" s="1"/>
      <c r="C182" s="1"/>
      <c r="D182" s="6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customHeight="1" ht="16.5">
      <c r="A183" s="1"/>
      <c r="B183" s="1"/>
      <c r="C183" s="1"/>
      <c r="D183" s="6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customHeight="1" ht="16.5">
      <c r="A184" s="1"/>
      <c r="B184" s="1"/>
      <c r="C184" s="1"/>
      <c r="D184" s="6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customHeight="1" ht="16.5">
      <c r="A185" s="1"/>
      <c r="B185" s="1"/>
      <c r="C185" s="1"/>
      <c r="D185" s="6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customHeight="1" ht="16.5">
      <c r="A186" s="1"/>
      <c r="B186" s="1"/>
      <c r="C186" s="1"/>
      <c r="D186" s="6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customHeight="1" ht="16.5">
      <c r="A187" s="1"/>
      <c r="B187" s="1"/>
      <c r="C187" s="1"/>
      <c r="D187" s="6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customHeight="1" ht="16.5">
      <c r="A188" s="1"/>
      <c r="B188" s="1"/>
      <c r="C188" s="1"/>
      <c r="D188" s="6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customHeight="1" ht="16.5">
      <c r="A189" s="1"/>
      <c r="B189" s="1"/>
      <c r="C189" s="1"/>
      <c r="D189" s="6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customHeight="1" ht="16.5">
      <c r="A190" s="1"/>
      <c r="B190" s="1"/>
      <c r="C190" s="1"/>
      <c r="D190" s="6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customHeight="1" ht="16.5">
      <c r="A191" s="1"/>
      <c r="B191" s="1"/>
      <c r="C191" s="1"/>
      <c r="D191" s="6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customHeight="1" ht="16.5">
      <c r="A192" s="1"/>
      <c r="B192" s="1"/>
      <c r="C192" s="1"/>
      <c r="D192" s="6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customHeight="1" ht="16.5">
      <c r="A193" s="1"/>
      <c r="B193" s="1"/>
      <c r="C193" s="1"/>
      <c r="D193" s="6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customHeight="1" ht="16.5">
      <c r="A194" s="1"/>
      <c r="B194" s="1"/>
      <c r="C194" s="1"/>
      <c r="D194" s="6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customHeight="1" ht="16.5">
      <c r="A195" s="1"/>
      <c r="B195" s="1"/>
      <c r="C195" s="1"/>
      <c r="D195" s="6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customHeight="1" ht="16.5">
      <c r="A196" s="1"/>
      <c r="B196" s="1"/>
      <c r="C196" s="1"/>
      <c r="D196" s="6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customHeight="1" ht="16.5">
      <c r="A197" s="1"/>
      <c r="B197" s="1"/>
      <c r="C197" s="1"/>
      <c r="D197" s="6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customHeight="1" ht="16.5">
      <c r="A198" s="1"/>
      <c r="B198" s="1"/>
      <c r="C198" s="1"/>
      <c r="D198" s="6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customHeight="1" ht="16.5">
      <c r="A199" s="1"/>
      <c r="B199" s="1"/>
      <c r="C199" s="1"/>
      <c r="D199" s="6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customHeight="1" ht="16.5">
      <c r="A200" s="1"/>
      <c r="B200" s="1"/>
      <c r="C200" s="1"/>
      <c r="D200" s="6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customHeight="1" ht="16.5">
      <c r="A201" s="1"/>
      <c r="B201" s="1"/>
      <c r="C201" s="1"/>
      <c r="D201" s="6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customHeight="1" ht="16.5">
      <c r="A202" s="1"/>
      <c r="B202" s="1"/>
      <c r="C202" s="1"/>
      <c r="D202" s="6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customHeight="1" ht="16.5">
      <c r="A203" s="1"/>
      <c r="B203" s="1"/>
      <c r="C203" s="1"/>
      <c r="D203" s="6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customHeight="1" ht="16.5">
      <c r="A204" s="1"/>
      <c r="B204" s="1"/>
      <c r="C204" s="1"/>
      <c r="D204" s="6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customHeight="1" ht="16.5">
      <c r="A205" s="1"/>
      <c r="B205" s="1"/>
      <c r="C205" s="1"/>
      <c r="D205" s="6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customHeight="1" ht="16.5">
      <c r="A206" s="1"/>
      <c r="B206" s="1"/>
      <c r="C206" s="1"/>
      <c r="D206" s="6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customHeight="1" ht="16.5">
      <c r="A207" s="1"/>
      <c r="B207" s="1"/>
      <c r="C207" s="1"/>
      <c r="D207" s="6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customHeight="1" ht="16.5">
      <c r="A208" s="1"/>
      <c r="B208" s="1"/>
      <c r="C208" s="1"/>
      <c r="D208" s="6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customHeight="1" ht="16.5">
      <c r="A209" s="1"/>
      <c r="B209" s="1"/>
      <c r="C209" s="1"/>
      <c r="D209" s="6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customHeight="1" ht="16.5">
      <c r="A210" s="1"/>
      <c r="B210" s="1"/>
      <c r="C210" s="1"/>
      <c r="D210" s="6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customHeight="1" ht="16.5">
      <c r="A211" s="1"/>
      <c r="B211" s="1"/>
      <c r="C211" s="1"/>
      <c r="D211" s="6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customHeight="1" ht="16.5">
      <c r="A212" s="1"/>
      <c r="B212" s="1"/>
      <c r="C212" s="1"/>
      <c r="D212" s="6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customHeight="1" ht="16.5">
      <c r="A213" s="1"/>
      <c r="B213" s="1"/>
      <c r="C213" s="1"/>
      <c r="D213" s="6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customHeight="1" ht="16.5">
      <c r="A214" s="1"/>
      <c r="B214" s="1"/>
      <c r="C214" s="1"/>
      <c r="D214" s="6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customHeight="1" ht="16.5">
      <c r="A215" s="1"/>
      <c r="B215" s="1"/>
      <c r="C215" s="1"/>
      <c r="D215" s="6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customHeight="1" ht="16.5">
      <c r="A216" s="1"/>
      <c r="B216" s="1"/>
      <c r="C216" s="1"/>
      <c r="D216" s="6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customHeight="1" ht="16.5">
      <c r="A217" s="1"/>
      <c r="B217" s="1"/>
      <c r="C217" s="1"/>
      <c r="D217" s="6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customHeight="1" ht="16.5">
      <c r="A218" s="1"/>
      <c r="B218" s="1"/>
      <c r="C218" s="1"/>
      <c r="D218" s="6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customHeight="1" ht="16.5">
      <c r="A219" s="1"/>
      <c r="B219" s="1"/>
      <c r="C219" s="1"/>
      <c r="D219" s="6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customHeight="1" ht="16.5">
      <c r="A220" s="1"/>
      <c r="B220" s="1"/>
      <c r="C220" s="1"/>
      <c r="D220" s="6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customHeight="1" ht="16.5">
      <c r="A221" s="1"/>
      <c r="B221" s="1"/>
      <c r="C221" s="1"/>
      <c r="D221" s="6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customHeight="1" ht="16.5">
      <c r="A222" s="1"/>
      <c r="B222" s="1"/>
      <c r="C222" s="1"/>
      <c r="D222" s="6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customHeight="1" ht="16.5">
      <c r="A223" s="1"/>
      <c r="B223" s="1"/>
      <c r="C223" s="1"/>
      <c r="D223" s="6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customHeight="1" ht="16.5">
      <c r="A224" s="1"/>
      <c r="B224" s="1"/>
      <c r="C224" s="1"/>
      <c r="D224" s="6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customHeight="1" ht="16.5">
      <c r="A225" s="1"/>
      <c r="B225" s="1"/>
      <c r="C225" s="1"/>
      <c r="D225" s="6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customHeight="1" ht="16.5">
      <c r="A226" s="1"/>
      <c r="B226" s="1"/>
      <c r="C226" s="1"/>
      <c r="D226" s="6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customHeight="1" ht="16.5">
      <c r="A227" s="1"/>
      <c r="B227" s="1"/>
      <c r="C227" s="1"/>
      <c r="D227" s="6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customHeight="1" ht="16.5">
      <c r="A228" s="1"/>
      <c r="B228" s="1"/>
      <c r="C228" s="1"/>
      <c r="D228" s="6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customHeight="1" ht="16.5">
      <c r="A229" s="1"/>
      <c r="B229" s="1"/>
      <c r="C229" s="1"/>
      <c r="D229" s="6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customHeight="1" ht="16.5">
      <c r="A230" s="1"/>
      <c r="B230" s="1"/>
      <c r="C230" s="1"/>
      <c r="D230" s="6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customHeight="1" ht="16.5">
      <c r="A231" s="1"/>
      <c r="B231" s="1"/>
      <c r="C231" s="1"/>
      <c r="D231" s="6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customHeight="1" ht="16.5">
      <c r="A232" s="1"/>
      <c r="B232" s="1"/>
      <c r="C232" s="1"/>
      <c r="D232" s="6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customHeight="1" ht="16.5">
      <c r="A233" s="1"/>
      <c r="B233" s="1"/>
      <c r="C233" s="1"/>
      <c r="D233" s="6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customHeight="1" ht="16.5">
      <c r="A234" s="1"/>
      <c r="B234" s="1"/>
      <c r="C234" s="1"/>
      <c r="D234" s="6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customHeight="1" ht="16.5">
      <c r="A235" s="1"/>
      <c r="B235" s="1"/>
      <c r="C235" s="1"/>
      <c r="D235" s="6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customHeight="1" ht="16.5">
      <c r="A236" s="1"/>
      <c r="B236" s="1"/>
      <c r="C236" s="1"/>
      <c r="D236" s="6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customHeight="1" ht="16.5">
      <c r="A237" s="1"/>
      <c r="B237" s="1"/>
      <c r="C237" s="1"/>
      <c r="D237" s="6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customHeight="1" ht="16.5">
      <c r="A238" s="1"/>
      <c r="B238" s="1"/>
      <c r="C238" s="1"/>
      <c r="D238" s="6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customHeight="1" ht="16.5">
      <c r="A239" s="1"/>
      <c r="B239" s="1"/>
      <c r="C239" s="1"/>
      <c r="D239" s="6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customHeight="1" ht="16.5">
      <c r="A240" s="1"/>
      <c r="B240" s="1"/>
      <c r="C240" s="1"/>
      <c r="D240" s="6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customHeight="1" ht="16.5">
      <c r="A241" s="1"/>
      <c r="B241" s="1"/>
      <c r="C241" s="1"/>
      <c r="D241" s="6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customHeight="1" ht="16.5">
      <c r="A242" s="1"/>
      <c r="B242" s="1"/>
      <c r="C242" s="1"/>
      <c r="D242" s="6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customHeight="1" ht="16.5">
      <c r="A243" s="1"/>
      <c r="B243" s="1"/>
      <c r="C243" s="1"/>
      <c r="D243" s="6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customHeight="1" ht="16.5">
      <c r="A244" s="1"/>
      <c r="B244" s="1"/>
      <c r="C244" s="1"/>
      <c r="D244" s="6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customHeight="1" ht="16.5">
      <c r="A245" s="1"/>
      <c r="B245" s="1"/>
      <c r="C245" s="1"/>
      <c r="D245" s="6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customHeight="1" ht="16.5">
      <c r="A246" s="1"/>
      <c r="B246" s="1"/>
      <c r="C246" s="1"/>
      <c r="D246" s="6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customHeight="1" ht="16.5">
      <c r="A247" s="1"/>
      <c r="B247" s="1"/>
      <c r="C247" s="1"/>
      <c r="D247" s="6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customHeight="1" ht="16.5">
      <c r="A248" s="1"/>
      <c r="B248" s="1"/>
      <c r="C248" s="1"/>
      <c r="D248" s="6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customHeight="1" ht="16.5">
      <c r="A249" s="1"/>
      <c r="B249" s="1"/>
      <c r="C249" s="1"/>
      <c r="D249" s="6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customHeight="1" ht="16.5">
      <c r="A250" s="1"/>
      <c r="B250" s="1"/>
      <c r="C250" s="1"/>
      <c r="D250" s="6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customHeight="1" ht="16.5">
      <c r="A251" s="1"/>
      <c r="B251" s="1"/>
      <c r="C251" s="1"/>
      <c r="D251" s="6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customHeight="1" ht="16.5">
      <c r="A252" s="1"/>
      <c r="B252" s="1"/>
      <c r="C252" s="1"/>
      <c r="D252" s="6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customHeight="1" ht="16.5">
      <c r="A253" s="1"/>
      <c r="B253" s="1"/>
      <c r="C253" s="1"/>
      <c r="D253" s="6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customHeight="1" ht="16.5">
      <c r="A254" s="1"/>
      <c r="B254" s="1"/>
      <c r="C254" s="1"/>
      <c r="D254" s="6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customHeight="1" ht="16.5">
      <c r="A255" s="1"/>
      <c r="B255" s="1"/>
      <c r="C255" s="1"/>
      <c r="D255" s="6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customHeight="1" ht="16.5">
      <c r="A256" s="1"/>
      <c r="B256" s="1"/>
      <c r="C256" s="1"/>
      <c r="D256" s="6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customHeight="1" ht="16.5">
      <c r="A257" s="1"/>
      <c r="B257" s="1"/>
      <c r="C257" s="1"/>
      <c r="D257" s="6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customHeight="1" ht="16.5">
      <c r="A258" s="1"/>
      <c r="B258" s="1"/>
      <c r="C258" s="1"/>
      <c r="D258" s="6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customHeight="1" ht="16.5">
      <c r="A259" s="1"/>
      <c r="B259" s="1"/>
      <c r="C259" s="1"/>
      <c r="D259" s="6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customHeight="1" ht="16.5">
      <c r="A260" s="1"/>
      <c r="B260" s="1"/>
      <c r="C260" s="1"/>
      <c r="D260" s="6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customHeight="1" ht="16.5">
      <c r="A261" s="1"/>
      <c r="B261" s="1"/>
      <c r="C261" s="1"/>
      <c r="D261" s="6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customHeight="1" ht="16.5">
      <c r="A262" s="1"/>
      <c r="B262" s="1"/>
      <c r="C262" s="1"/>
      <c r="D262" s="6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customHeight="1" ht="16.5">
      <c r="A263" s="1"/>
      <c r="B263" s="1"/>
      <c r="C263" s="1"/>
      <c r="D263" s="6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customHeight="1" ht="16.5">
      <c r="A264" s="1"/>
      <c r="B264" s="1"/>
      <c r="C264" s="1"/>
      <c r="D264" s="6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customHeight="1" ht="16.5">
      <c r="A265" s="1"/>
      <c r="B265" s="1"/>
      <c r="C265" s="1"/>
      <c r="D265" s="6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customHeight="1" ht="16.5">
      <c r="A266" s="1"/>
      <c r="B266" s="1"/>
      <c r="C266" s="1"/>
      <c r="D266" s="6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customHeight="1" ht="16.5">
      <c r="A267" s="1"/>
      <c r="B267" s="1"/>
      <c r="C267" s="1"/>
      <c r="D267" s="6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customHeight="1" ht="16.5">
      <c r="A268" s="1"/>
      <c r="B268" s="1"/>
      <c r="C268" s="1"/>
      <c r="D268" s="6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customHeight="1" ht="16.5">
      <c r="A269" s="1"/>
      <c r="B269" s="1"/>
      <c r="C269" s="1"/>
      <c r="D269" s="6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customHeight="1" ht="16.5">
      <c r="A270" s="1"/>
      <c r="B270" s="1"/>
      <c r="C270" s="1"/>
      <c r="D270" s="6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customHeight="1" ht="16.5">
      <c r="A271" s="1"/>
      <c r="B271" s="1"/>
      <c r="C271" s="1"/>
      <c r="D271" s="6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customHeight="1" ht="16.5">
      <c r="A272" s="1"/>
      <c r="B272" s="1"/>
      <c r="C272" s="1"/>
      <c r="D272" s="6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customHeight="1" ht="16.5">
      <c r="A273" s="1"/>
      <c r="B273" s="1"/>
      <c r="C273" s="1"/>
      <c r="D273" s="6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customHeight="1" ht="16.5">
      <c r="A274" s="1"/>
      <c r="B274" s="1"/>
      <c r="C274" s="1"/>
      <c r="D274" s="6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customHeight="1" ht="16.5">
      <c r="A275" s="1"/>
      <c r="B275" s="1"/>
      <c r="C275" s="1"/>
      <c r="D275" s="6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customHeight="1" ht="16.5">
      <c r="A276" s="1"/>
      <c r="B276" s="1"/>
      <c r="C276" s="1"/>
      <c r="D276" s="6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customHeight="1" ht="16.5">
      <c r="A277" s="1"/>
      <c r="B277" s="1"/>
      <c r="C277" s="1"/>
      <c r="D277" s="6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customHeight="1" ht="16.5">
      <c r="A278" s="1"/>
      <c r="B278" s="1"/>
      <c r="C278" s="1"/>
      <c r="D278" s="6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customHeight="1" ht="16.5">
      <c r="A279" s="1"/>
      <c r="B279" s="1"/>
      <c r="C279" s="1"/>
      <c r="D279" s="6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customHeight="1" ht="16.5">
      <c r="A280" s="1"/>
      <c r="B280" s="1"/>
      <c r="C280" s="1"/>
      <c r="D280" s="6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customHeight="1" ht="16.5">
      <c r="A281" s="1"/>
      <c r="B281" s="1"/>
      <c r="C281" s="1"/>
      <c r="D281" s="6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customHeight="1" ht="16.5">
      <c r="A282" s="1"/>
      <c r="B282" s="1"/>
      <c r="C282" s="1"/>
      <c r="D282" s="6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customHeight="1" ht="16.5">
      <c r="A283" s="1"/>
      <c r="B283" s="1"/>
      <c r="C283" s="1"/>
      <c r="D283" s="6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customHeight="1" ht="16.5">
      <c r="A284" s="1"/>
      <c r="B284" s="1"/>
      <c r="C284" s="1"/>
      <c r="D284" s="6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customHeight="1" ht="16.5">
      <c r="A285" s="1"/>
      <c r="B285" s="1"/>
      <c r="C285" s="1"/>
      <c r="D285" s="6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customHeight="1" ht="16.5">
      <c r="A286" s="1"/>
      <c r="B286" s="1"/>
      <c r="C286" s="1"/>
      <c r="D286" s="6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customHeight="1" ht="16.5">
      <c r="A287" s="1"/>
      <c r="B287" s="1"/>
      <c r="C287" s="1"/>
      <c r="D287" s="6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customHeight="1" ht="16.5">
      <c r="A288" s="1"/>
      <c r="B288" s="1"/>
      <c r="C288" s="1"/>
      <c r="D288" s="6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customHeight="1" ht="16.5">
      <c r="A289" s="1"/>
      <c r="B289" s="1"/>
      <c r="C289" s="1"/>
      <c r="D289" s="6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customHeight="1" ht="16.5">
      <c r="A290" s="1"/>
      <c r="B290" s="1"/>
      <c r="C290" s="1"/>
      <c r="D290" s="6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customHeight="1" ht="16.5">
      <c r="A291" s="1"/>
      <c r="B291" s="1"/>
      <c r="C291" s="1"/>
      <c r="D291" s="6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customHeight="1" ht="16.5">
      <c r="A292" s="1"/>
      <c r="B292" s="1"/>
      <c r="C292" s="1"/>
      <c r="D292" s="6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customHeight="1" ht="16.5">
      <c r="A293" s="1"/>
      <c r="B293" s="1"/>
      <c r="C293" s="1"/>
      <c r="D293" s="6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customHeight="1" ht="16.5">
      <c r="A294" s="1"/>
      <c r="B294" s="1"/>
      <c r="C294" s="1"/>
      <c r="D294" s="6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customHeight="1" ht="16.5">
      <c r="A295" s="1"/>
      <c r="B295" s="1"/>
      <c r="C295" s="1"/>
      <c r="D295" s="6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customHeight="1" ht="16.5">
      <c r="A296" s="1"/>
      <c r="B296" s="1"/>
      <c r="C296" s="1"/>
      <c r="D296" s="6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customHeight="1" ht="16.5">
      <c r="A297" s="1"/>
      <c r="B297" s="1"/>
      <c r="C297" s="1"/>
      <c r="D297" s="6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customHeight="1" ht="16.5">
      <c r="A298" s="1"/>
      <c r="B298" s="1"/>
      <c r="C298" s="1"/>
      <c r="D298" s="6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customHeight="1" ht="16.5">
      <c r="A299" s="1"/>
      <c r="B299" s="1"/>
      <c r="C299" s="1"/>
      <c r="D299" s="6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customHeight="1" ht="16.5">
      <c r="A300" s="1"/>
      <c r="B300" s="1"/>
      <c r="C300" s="1"/>
      <c r="D300" s="6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customHeight="1" ht="16.5">
      <c r="A301" s="1"/>
      <c r="B301" s="1"/>
      <c r="C301" s="1"/>
      <c r="D301" s="6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customHeight="1" ht="16.5">
      <c r="A302" s="1"/>
      <c r="B302" s="1"/>
      <c r="C302" s="1"/>
      <c r="D302" s="6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customHeight="1" ht="16.5">
      <c r="A303" s="1"/>
      <c r="B303" s="1"/>
      <c r="C303" s="1"/>
      <c r="D303" s="6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customHeight="1" ht="16.5">
      <c r="A304" s="1"/>
      <c r="B304" s="1"/>
      <c r="C304" s="1"/>
      <c r="D304" s="6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customHeight="1" ht="16.5">
      <c r="A305" s="1"/>
      <c r="B305" s="1"/>
      <c r="C305" s="1"/>
      <c r="D305" s="6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customHeight="1" ht="16.5">
      <c r="A306" s="1"/>
      <c r="B306" s="1"/>
      <c r="C306" s="1"/>
      <c r="D306" s="6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customHeight="1" ht="16.5">
      <c r="A307" s="1"/>
      <c r="B307" s="1"/>
      <c r="C307" s="1"/>
      <c r="D307" s="6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customHeight="1" ht="16.5">
      <c r="A308" s="1"/>
      <c r="B308" s="1"/>
      <c r="C308" s="1"/>
      <c r="D308" s="6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customHeight="1" ht="16.5">
      <c r="A309" s="1"/>
      <c r="B309" s="1"/>
      <c r="C309" s="1"/>
      <c r="D309" s="6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customHeight="1" ht="16.5">
      <c r="A310" s="1"/>
      <c r="B310" s="1"/>
      <c r="C310" s="1"/>
      <c r="D310" s="6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customHeight="1" ht="16.5">
      <c r="A311" s="1"/>
      <c r="B311" s="1"/>
      <c r="C311" s="1"/>
      <c r="D311" s="6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customHeight="1" ht="16.5">
      <c r="A312" s="1"/>
      <c r="B312" s="1"/>
      <c r="C312" s="1"/>
      <c r="D312" s="6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customHeight="1" ht="16.5">
      <c r="A313" s="1"/>
      <c r="B313" s="1"/>
      <c r="C313" s="1"/>
      <c r="D313" s="6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customHeight="1" ht="16.5">
      <c r="A314" s="1"/>
      <c r="B314" s="1"/>
      <c r="C314" s="1"/>
      <c r="D314" s="6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customHeight="1" ht="16.5">
      <c r="A315" s="1"/>
      <c r="B315" s="1"/>
      <c r="C315" s="1"/>
      <c r="D315" s="6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customHeight="1" ht="16.5">
      <c r="A316" s="1"/>
      <c r="B316" s="1"/>
      <c r="C316" s="1"/>
      <c r="D316" s="6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customHeight="1" ht="16.5">
      <c r="A317" s="1"/>
      <c r="B317" s="1"/>
      <c r="C317" s="1"/>
      <c r="D317" s="6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customHeight="1" ht="16.5">
      <c r="A318" s="1"/>
      <c r="B318" s="1"/>
      <c r="C318" s="1"/>
      <c r="D318" s="6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customHeight="1" ht="16.5">
      <c r="A319" s="1"/>
      <c r="B319" s="1"/>
      <c r="C319" s="1"/>
      <c r="D319" s="6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customHeight="1" ht="16.5">
      <c r="A320" s="1"/>
      <c r="B320" s="1"/>
      <c r="C320" s="1"/>
      <c r="D320" s="6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customHeight="1" ht="16.5">
      <c r="A321" s="1"/>
      <c r="B321" s="1"/>
      <c r="C321" s="1"/>
      <c r="D321" s="6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customHeight="1" ht="16.5">
      <c r="A322" s="1"/>
      <c r="B322" s="1"/>
      <c r="C322" s="1"/>
      <c r="D322" s="6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customHeight="1" ht="16.5">
      <c r="A323" s="1"/>
      <c r="B323" s="1"/>
      <c r="C323" s="1"/>
      <c r="D323" s="6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customHeight="1" ht="16.5">
      <c r="A324" s="1"/>
      <c r="B324" s="1"/>
      <c r="C324" s="1"/>
      <c r="D324" s="6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customHeight="1" ht="16.5">
      <c r="A325" s="1"/>
      <c r="B325" s="1"/>
      <c r="C325" s="1"/>
      <c r="D325" s="6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customHeight="1" ht="16.5">
      <c r="A326" s="1"/>
      <c r="B326" s="1"/>
      <c r="C326" s="1"/>
      <c r="D326" s="6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customHeight="1" ht="16.5">
      <c r="A327" s="1"/>
      <c r="B327" s="1"/>
      <c r="C327" s="1"/>
      <c r="D327" s="6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customHeight="1" ht="16.5">
      <c r="A328" s="1"/>
      <c r="B328" s="1"/>
      <c r="C328" s="1"/>
      <c r="D328" s="6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customHeight="1" ht="16.5">
      <c r="A329" s="1"/>
      <c r="B329" s="1"/>
      <c r="C329" s="1"/>
      <c r="D329" s="6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customHeight="1" ht="16.5">
      <c r="A330" s="1"/>
      <c r="B330" s="1"/>
      <c r="C330" s="1"/>
      <c r="D330" s="6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customHeight="1" ht="16.5">
      <c r="A331" s="1"/>
      <c r="B331" s="1"/>
      <c r="C331" s="1"/>
      <c r="D331" s="6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customHeight="1" ht="16.5">
      <c r="A332" s="1"/>
      <c r="B332" s="1"/>
      <c r="C332" s="1"/>
      <c r="D332" s="6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customHeight="1" ht="16.5">
      <c r="A333" s="1"/>
      <c r="B333" s="1"/>
      <c r="C333" s="1"/>
      <c r="D333" s="6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customHeight="1" ht="16.5">
      <c r="A334" s="1"/>
      <c r="B334" s="1"/>
      <c r="C334" s="1"/>
      <c r="D334" s="6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customHeight="1" ht="16.5">
      <c r="A335" s="1"/>
      <c r="B335" s="1"/>
      <c r="C335" s="1"/>
      <c r="D335" s="6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customHeight="1" ht="16.5">
      <c r="A336" s="1"/>
      <c r="B336" s="1"/>
      <c r="C336" s="1"/>
      <c r="D336" s="6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customHeight="1" ht="16.5">
      <c r="A337" s="1"/>
      <c r="B337" s="1"/>
      <c r="C337" s="1"/>
      <c r="D337" s="6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customHeight="1" ht="16.5">
      <c r="A338" s="1"/>
      <c r="B338" s="1"/>
      <c r="C338" s="1"/>
      <c r="D338" s="6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customHeight="1" ht="16.5">
      <c r="A339" s="1"/>
      <c r="B339" s="1"/>
      <c r="C339" s="1"/>
      <c r="D339" s="6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customHeight="1" ht="16.5">
      <c r="A340" s="1"/>
      <c r="B340" s="1"/>
      <c r="C340" s="1"/>
      <c r="D340" s="6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customHeight="1" ht="16.5">
      <c r="A341" s="1"/>
      <c r="B341" s="1"/>
      <c r="C341" s="1"/>
      <c r="D341" s="6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customHeight="1" ht="16.5">
      <c r="A342" s="1"/>
      <c r="B342" s="1"/>
      <c r="C342" s="1"/>
      <c r="D342" s="6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customHeight="1" ht="16.5">
      <c r="A343" s="1"/>
      <c r="B343" s="1"/>
      <c r="C343" s="1"/>
      <c r="D343" s="6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customHeight="1" ht="16.5">
      <c r="A344" s="1"/>
      <c r="B344" s="1"/>
      <c r="C344" s="1"/>
      <c r="D344" s="6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customHeight="1" ht="16.5">
      <c r="A345" s="1"/>
      <c r="B345" s="1"/>
      <c r="C345" s="1"/>
      <c r="D345" s="6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customHeight="1" ht="16.5">
      <c r="A346" s="1"/>
      <c r="B346" s="1"/>
      <c r="C346" s="1"/>
      <c r="D346" s="6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customHeight="1" ht="16.5">
      <c r="A347" s="1"/>
      <c r="B347" s="1"/>
      <c r="C347" s="1"/>
      <c r="D347" s="6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customHeight="1" ht="16.5">
      <c r="A348" s="1"/>
      <c r="B348" s="1"/>
      <c r="C348" s="1"/>
      <c r="D348" s="6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customHeight="1" ht="16.5">
      <c r="A349" s="1"/>
      <c r="B349" s="1"/>
      <c r="C349" s="1"/>
      <c r="D349" s="6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customHeight="1" ht="16.5">
      <c r="A350" s="1"/>
      <c r="B350" s="1"/>
      <c r="C350" s="1"/>
      <c r="D350" s="6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customHeight="1" ht="16.5">
      <c r="A351" s="1"/>
      <c r="B351" s="1"/>
      <c r="C351" s="1"/>
      <c r="D351" s="6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customHeight="1" ht="16.5">
      <c r="A352" s="1"/>
      <c r="B352" s="1"/>
      <c r="C352" s="1"/>
      <c r="D352" s="6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customHeight="1" ht="16.5">
      <c r="A353" s="1"/>
      <c r="B353" s="1"/>
      <c r="C353" s="1"/>
      <c r="D353" s="6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customHeight="1" ht="16.5">
      <c r="A354" s="1"/>
      <c r="B354" s="1"/>
      <c r="C354" s="1"/>
      <c r="D354" s="6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customHeight="1" ht="16.5">
      <c r="A355" s="1"/>
      <c r="B355" s="1"/>
      <c r="C355" s="1"/>
      <c r="D355" s="6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customHeight="1" ht="16.5">
      <c r="A356" s="1"/>
      <c r="B356" s="1"/>
      <c r="C356" s="1"/>
      <c r="D356" s="6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customHeight="1" ht="16.5">
      <c r="A357" s="1"/>
      <c r="B357" s="1"/>
      <c r="C357" s="1"/>
      <c r="D357" s="6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customHeight="1" ht="16.5">
      <c r="A358" s="1"/>
      <c r="B358" s="1"/>
      <c r="C358" s="1"/>
      <c r="D358" s="6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customHeight="1" ht="16.5">
      <c r="A359" s="1"/>
      <c r="B359" s="1"/>
      <c r="C359" s="1"/>
      <c r="D359" s="6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customHeight="1" ht="16.5">
      <c r="A360" s="1"/>
      <c r="B360" s="1"/>
      <c r="C360" s="1"/>
      <c r="D360" s="6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customHeight="1" ht="16.5">
      <c r="A361" s="1"/>
      <c r="B361" s="1"/>
      <c r="C361" s="1"/>
      <c r="D361" s="6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customHeight="1" ht="16.5">
      <c r="A362" s="1"/>
      <c r="B362" s="1"/>
      <c r="C362" s="1"/>
      <c r="D362" s="6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customHeight="1" ht="16.5">
      <c r="A363" s="1"/>
      <c r="B363" s="1"/>
      <c r="C363" s="1"/>
      <c r="D363" s="6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customHeight="1" ht="16.5">
      <c r="A364" s="1"/>
      <c r="B364" s="1"/>
      <c r="C364" s="1"/>
      <c r="D364" s="6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customHeight="1" ht="16.5">
      <c r="A365" s="1"/>
      <c r="B365" s="1"/>
      <c r="C365" s="1"/>
      <c r="D365" s="6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customHeight="1" ht="16.5">
      <c r="A366" s="1"/>
      <c r="B366" s="1"/>
      <c r="C366" s="1"/>
      <c r="D366" s="6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customHeight="1" ht="16.5">
      <c r="A367" s="1"/>
      <c r="B367" s="1"/>
      <c r="C367" s="1"/>
      <c r="D367" s="6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customHeight="1" ht="16.5">
      <c r="A368" s="1"/>
      <c r="B368" s="1"/>
      <c r="C368" s="1"/>
      <c r="D368" s="6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customHeight="1" ht="16.5">
      <c r="A369" s="1"/>
      <c r="B369" s="1"/>
      <c r="C369" s="1"/>
      <c r="D369" s="6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customHeight="1" ht="16.5">
      <c r="A370" s="1"/>
      <c r="B370" s="1"/>
      <c r="C370" s="1"/>
      <c r="D370" s="6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customHeight="1" ht="16.5">
      <c r="A371" s="1"/>
      <c r="B371" s="1"/>
      <c r="C371" s="1"/>
      <c r="D371" s="6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customHeight="1" ht="16.5">
      <c r="A372" s="1"/>
      <c r="B372" s="1"/>
      <c r="C372" s="1"/>
      <c r="D372" s="6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customHeight="1" ht="16.5">
      <c r="A373" s="1"/>
      <c r="B373" s="1"/>
      <c r="C373" s="1"/>
      <c r="D373" s="6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customHeight="1" ht="16.5">
      <c r="A374" s="1"/>
      <c r="B374" s="1"/>
      <c r="C374" s="1"/>
      <c r="D374" s="6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customHeight="1" ht="16.5">
      <c r="A375" s="1"/>
      <c r="B375" s="1"/>
      <c r="C375" s="1"/>
      <c r="D375" s="6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customHeight="1" ht="16.5">
      <c r="A376" s="1"/>
      <c r="B376" s="1"/>
      <c r="C376" s="1"/>
      <c r="D376" s="6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customHeight="1" ht="16.5">
      <c r="A377" s="1"/>
      <c r="B377" s="1"/>
      <c r="C377" s="1"/>
      <c r="D377" s="6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customHeight="1" ht="16.5">
      <c r="A378" s="1"/>
      <c r="B378" s="1"/>
      <c r="C378" s="1"/>
      <c r="D378" s="6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customHeight="1" ht="16.5">
      <c r="A379" s="1"/>
      <c r="B379" s="1"/>
      <c r="C379" s="1"/>
      <c r="D379" s="6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customHeight="1" ht="16.5">
      <c r="A380" s="1"/>
      <c r="B380" s="1"/>
      <c r="C380" s="1"/>
      <c r="D380" s="6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customHeight="1" ht="16.5">
      <c r="A381" s="1"/>
      <c r="B381" s="1"/>
      <c r="C381" s="1"/>
      <c r="D381" s="6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customHeight="1" ht="16.5">
      <c r="A382" s="1"/>
      <c r="B382" s="1"/>
      <c r="C382" s="1"/>
      <c r="D382" s="6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customHeight="1" ht="16.5">
      <c r="A383" s="1"/>
      <c r="B383" s="1"/>
      <c r="C383" s="1"/>
      <c r="D383" s="6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customHeight="1" ht="16.5">
      <c r="A384" s="1"/>
      <c r="B384" s="1"/>
      <c r="C384" s="1"/>
      <c r="D384" s="6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customHeight="1" ht="16.5">
      <c r="A385" s="1"/>
      <c r="B385" s="1"/>
      <c r="C385" s="1"/>
      <c r="D385" s="6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customHeight="1" ht="16.5">
      <c r="A386" s="1"/>
      <c r="B386" s="1"/>
      <c r="C386" s="1"/>
      <c r="D386" s="6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customHeight="1" ht="16.5">
      <c r="A387" s="1"/>
      <c r="B387" s="1"/>
      <c r="C387" s="1"/>
      <c r="D387" s="6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customHeight="1" ht="16.5">
      <c r="A388" s="1"/>
      <c r="B388" s="1"/>
      <c r="C388" s="1"/>
      <c r="D388" s="6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customHeight="1" ht="16.5">
      <c r="A389" s="1"/>
      <c r="B389" s="1"/>
      <c r="C389" s="1"/>
      <c r="D389" s="6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customHeight="1" ht="16.5">
      <c r="A390" s="1"/>
      <c r="B390" s="1"/>
      <c r="C390" s="1"/>
      <c r="D390" s="6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customHeight="1" ht="16.5">
      <c r="A391" s="1"/>
      <c r="B391" s="1"/>
      <c r="C391" s="1"/>
      <c r="D391" s="6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customHeight="1" ht="16.5">
      <c r="A392" s="1"/>
      <c r="B392" s="1"/>
      <c r="C392" s="1"/>
      <c r="D392" s="6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customHeight="1" ht="16.5">
      <c r="A393" s="1"/>
      <c r="B393" s="1"/>
      <c r="C393" s="1"/>
      <c r="D393" s="6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customHeight="1" ht="16.5">
      <c r="A394" s="1"/>
      <c r="B394" s="1"/>
      <c r="C394" s="1"/>
      <c r="D394" s="6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customHeight="1" ht="16.5">
      <c r="A395" s="1"/>
      <c r="B395" s="1"/>
      <c r="C395" s="1"/>
      <c r="D395" s="6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customHeight="1" ht="16.5">
      <c r="A396" s="1"/>
      <c r="B396" s="1"/>
      <c r="C396" s="1"/>
      <c r="D396" s="6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customHeight="1" ht="16.5">
      <c r="A397" s="1"/>
      <c r="B397" s="1"/>
      <c r="C397" s="1"/>
      <c r="D397" s="6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customHeight="1" ht="16.5">
      <c r="A398" s="1"/>
      <c r="B398" s="1"/>
      <c r="C398" s="1"/>
      <c r="D398" s="6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customHeight="1" ht="16.5">
      <c r="A399" s="1"/>
      <c r="B399" s="1"/>
      <c r="C399" s="1"/>
      <c r="D399" s="6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customHeight="1" ht="16.5">
      <c r="A400" s="1"/>
      <c r="B400" s="1"/>
      <c r="C400" s="1"/>
      <c r="D400" s="6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customHeight="1" ht="16.5">
      <c r="A401" s="1"/>
      <c r="B401" s="1"/>
      <c r="C401" s="1"/>
      <c r="D401" s="6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customHeight="1" ht="16.5">
      <c r="A402" s="1"/>
      <c r="B402" s="1"/>
      <c r="C402" s="1"/>
      <c r="D402" s="6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customHeight="1" ht="16.5">
      <c r="A403" s="1"/>
      <c r="B403" s="1"/>
      <c r="C403" s="1"/>
      <c r="D403" s="6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customHeight="1" ht="16.5">
      <c r="A404" s="1"/>
      <c r="B404" s="1"/>
      <c r="C404" s="1"/>
      <c r="D404" s="6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customHeight="1" ht="16.5">
      <c r="A405" s="1"/>
      <c r="B405" s="1"/>
      <c r="C405" s="1"/>
      <c r="D405" s="6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customHeight="1" ht="16.5">
      <c r="A406" s="1"/>
      <c r="B406" s="1"/>
      <c r="C406" s="1"/>
      <c r="D406" s="6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customHeight="1" ht="16.5">
      <c r="A407" s="1"/>
      <c r="B407" s="1"/>
      <c r="C407" s="1"/>
      <c r="D407" s="6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customHeight="1" ht="16.5">
      <c r="A408" s="1"/>
      <c r="B408" s="1"/>
      <c r="C408" s="1"/>
      <c r="D408" s="6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customHeight="1" ht="16.5">
      <c r="A409" s="1"/>
      <c r="B409" s="1"/>
      <c r="C409" s="1"/>
      <c r="D409" s="6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customHeight="1" ht="16.5">
      <c r="A410" s="1"/>
      <c r="B410" s="1"/>
      <c r="C410" s="1"/>
      <c r="D410" s="6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customHeight="1" ht="16.5">
      <c r="A411" s="1"/>
      <c r="B411" s="1"/>
      <c r="C411" s="1"/>
      <c r="D411" s="6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customHeight="1" ht="16.5">
      <c r="A412" s="1"/>
      <c r="B412" s="1"/>
      <c r="C412" s="1"/>
      <c r="D412" s="6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customHeight="1" ht="16.5">
      <c r="A413" s="1"/>
      <c r="B413" s="1"/>
      <c r="C413" s="1"/>
      <c r="D413" s="6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customHeight="1" ht="16.5">
      <c r="A414" s="1"/>
      <c r="B414" s="1"/>
      <c r="C414" s="1"/>
      <c r="D414" s="6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customHeight="1" ht="16.5">
      <c r="A415" s="1"/>
      <c r="B415" s="1"/>
      <c r="C415" s="1"/>
      <c r="D415" s="6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customHeight="1" ht="16.5">
      <c r="A416" s="1"/>
      <c r="B416" s="1"/>
      <c r="C416" s="1"/>
      <c r="D416" s="6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customHeight="1" ht="16.5">
      <c r="A417" s="1"/>
      <c r="B417" s="1"/>
      <c r="C417" s="1"/>
      <c r="D417" s="6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customHeight="1" ht="16.5">
      <c r="A418" s="1"/>
      <c r="B418" s="1"/>
      <c r="C418" s="1"/>
      <c r="D418" s="6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customHeight="1" ht="16.5">
      <c r="A419" s="1"/>
      <c r="B419" s="1"/>
      <c r="C419" s="1"/>
      <c r="D419" s="6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customHeight="1" ht="16.5">
      <c r="A420" s="1"/>
      <c r="B420" s="1"/>
      <c r="C420" s="1"/>
      <c r="D420" s="6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customHeight="1" ht="16.5">
      <c r="A421" s="1"/>
      <c r="B421" s="1"/>
      <c r="C421" s="1"/>
      <c r="D421" s="6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customHeight="1" ht="16.5">
      <c r="A422" s="1"/>
      <c r="B422" s="1"/>
      <c r="C422" s="1"/>
      <c r="D422" s="6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customHeight="1" ht="16.5">
      <c r="A423" s="1"/>
      <c r="B423" s="1"/>
      <c r="C423" s="1"/>
      <c r="D423" s="6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customHeight="1" ht="16.5">
      <c r="A424" s="1"/>
      <c r="B424" s="1"/>
      <c r="C424" s="1"/>
      <c r="D424" s="6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customHeight="1" ht="16.5">
      <c r="A425" s="1"/>
      <c r="B425" s="1"/>
      <c r="C425" s="1"/>
      <c r="D425" s="6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customHeight="1" ht="16.5">
      <c r="A426" s="1"/>
      <c r="B426" s="1"/>
      <c r="C426" s="1"/>
      <c r="D426" s="6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customHeight="1" ht="16.5">
      <c r="A427" s="1"/>
      <c r="B427" s="1"/>
      <c r="C427" s="1"/>
      <c r="D427" s="6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customHeight="1" ht="16.5">
      <c r="A428" s="1"/>
      <c r="B428" s="1"/>
      <c r="C428" s="1"/>
      <c r="D428" s="6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customHeight="1" ht="16.5">
      <c r="A429" s="1"/>
      <c r="B429" s="1"/>
      <c r="C429" s="1"/>
      <c r="D429" s="6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customHeight="1" ht="16.5">
      <c r="A430" s="1"/>
      <c r="B430" s="1"/>
      <c r="C430" s="1"/>
      <c r="D430" s="6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customHeight="1" ht="16.5">
      <c r="A431" s="1"/>
      <c r="B431" s="1"/>
      <c r="C431" s="1"/>
      <c r="D431" s="6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customHeight="1" ht="16.5">
      <c r="A432" s="1"/>
      <c r="B432" s="1"/>
      <c r="C432" s="1"/>
      <c r="D432" s="6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customHeight="1" ht="16.5">
      <c r="A433" s="1"/>
      <c r="B433" s="1"/>
      <c r="C433" s="1"/>
      <c r="D433" s="6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customHeight="1" ht="16.5">
      <c r="A434" s="1"/>
      <c r="B434" s="1"/>
      <c r="C434" s="1"/>
      <c r="D434" s="6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customHeight="1" ht="16.5">
      <c r="A435" s="1"/>
      <c r="B435" s="1"/>
      <c r="C435" s="1"/>
      <c r="D435" s="6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customHeight="1" ht="16.5">
      <c r="A436" s="1"/>
      <c r="B436" s="1"/>
      <c r="C436" s="1"/>
      <c r="D436" s="6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customHeight="1" ht="16.5">
      <c r="A437" s="1"/>
      <c r="B437" s="1"/>
      <c r="C437" s="1"/>
      <c r="D437" s="6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customHeight="1" ht="16.5">
      <c r="A438" s="1"/>
      <c r="B438" s="1"/>
      <c r="C438" s="1"/>
      <c r="D438" s="6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customHeight="1" ht="16.5">
      <c r="A439" s="1"/>
      <c r="B439" s="1"/>
      <c r="C439" s="1"/>
      <c r="D439" s="6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customHeight="1" ht="16.5">
      <c r="A440" s="1"/>
      <c r="B440" s="1"/>
      <c r="C440" s="1"/>
      <c r="D440" s="6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customHeight="1" ht="16.5">
      <c r="A441" s="1"/>
      <c r="B441" s="1"/>
      <c r="C441" s="1"/>
      <c r="D441" s="6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customHeight="1" ht="16.5">
      <c r="A442" s="1"/>
      <c r="B442" s="1"/>
      <c r="C442" s="1"/>
      <c r="D442" s="6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customHeight="1" ht="16.5">
      <c r="A443" s="1"/>
      <c r="B443" s="1"/>
      <c r="C443" s="1"/>
      <c r="D443" s="6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customHeight="1" ht="16.5">
      <c r="A444" s="1"/>
      <c r="B444" s="1"/>
      <c r="C444" s="1"/>
      <c r="D444" s="6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customHeight="1" ht="16.5">
      <c r="A445" s="1"/>
      <c r="B445" s="1"/>
      <c r="C445" s="1"/>
      <c r="D445" s="6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customHeight="1" ht="16.5">
      <c r="A446" s="1"/>
      <c r="B446" s="1"/>
      <c r="C446" s="1"/>
      <c r="D446" s="6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customHeight="1" ht="16.5">
      <c r="A447" s="1"/>
      <c r="B447" s="1"/>
      <c r="C447" s="1"/>
      <c r="D447" s="6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customHeight="1" ht="16.5">
      <c r="A448" s="1"/>
      <c r="B448" s="1"/>
      <c r="C448" s="1"/>
      <c r="D448" s="6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customHeight="1" ht="16.5">
      <c r="A449" s="1"/>
      <c r="B449" s="1"/>
      <c r="C449" s="1"/>
      <c r="D449" s="6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customHeight="1" ht="16.5">
      <c r="A450" s="1"/>
      <c r="B450" s="1"/>
      <c r="C450" s="1"/>
      <c r="D450" s="6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customHeight="1" ht="16.5">
      <c r="A451" s="1"/>
      <c r="B451" s="1"/>
      <c r="C451" s="1"/>
      <c r="D451" s="6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customHeight="1" ht="16.5">
      <c r="A452" s="1"/>
      <c r="B452" s="1"/>
      <c r="C452" s="1"/>
      <c r="D452" s="6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customHeight="1" ht="16.5">
      <c r="A453" s="1"/>
      <c r="B453" s="1"/>
      <c r="C453" s="1"/>
      <c r="D453" s="6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customHeight="1" ht="16.5">
      <c r="A454" s="1"/>
      <c r="B454" s="1"/>
      <c r="C454" s="1"/>
      <c r="D454" s="6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customHeight="1" ht="16.5">
      <c r="A455" s="1"/>
      <c r="B455" s="1"/>
      <c r="C455" s="1"/>
      <c r="D455" s="6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customHeight="1" ht="16.5">
      <c r="A456" s="1"/>
      <c r="B456" s="1"/>
      <c r="C456" s="1"/>
      <c r="D456" s="6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customHeight="1" ht="16.5">
      <c r="A457" s="1"/>
      <c r="B457" s="1"/>
      <c r="C457" s="1"/>
      <c r="D457" s="6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customHeight="1" ht="16.5">
      <c r="A458" s="1"/>
      <c r="B458" s="1"/>
      <c r="C458" s="1"/>
      <c r="D458" s="6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customHeight="1" ht="16.5">
      <c r="A459" s="1"/>
      <c r="B459" s="1"/>
      <c r="C459" s="1"/>
      <c r="D459" s="6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customHeight="1" ht="16.5">
      <c r="A460" s="1"/>
      <c r="B460" s="1"/>
      <c r="C460" s="1"/>
      <c r="D460" s="6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customHeight="1" ht="16.5">
      <c r="A461" s="1"/>
      <c r="B461" s="1"/>
      <c r="C461" s="1"/>
      <c r="D461" s="6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customHeight="1" ht="16.5">
      <c r="A462" s="1"/>
      <c r="B462" s="1"/>
      <c r="C462" s="1"/>
      <c r="D462" s="6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customHeight="1" ht="16.5">
      <c r="A463" s="1"/>
      <c r="B463" s="1"/>
      <c r="C463" s="1"/>
      <c r="D463" s="6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customHeight="1" ht="16.5">
      <c r="A464" s="1"/>
      <c r="B464" s="1"/>
      <c r="C464" s="1"/>
      <c r="D464" s="6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customHeight="1" ht="16.5">
      <c r="A465" s="1"/>
      <c r="B465" s="1"/>
      <c r="C465" s="1"/>
      <c r="D465" s="6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customHeight="1" ht="16.5">
      <c r="A466" s="1"/>
      <c r="B466" s="1"/>
      <c r="C466" s="1"/>
      <c r="D466" s="6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customHeight="1" ht="16.5">
      <c r="A467" s="1"/>
      <c r="B467" s="1"/>
      <c r="C467" s="1"/>
      <c r="D467" s="6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customHeight="1" ht="16.5">
      <c r="A468" s="1"/>
      <c r="B468" s="1"/>
      <c r="C468" s="1"/>
      <c r="D468" s="6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customHeight="1" ht="16.5">
      <c r="A469" s="1"/>
      <c r="B469" s="1"/>
      <c r="C469" s="1"/>
      <c r="D469" s="6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customHeight="1" ht="16.5">
      <c r="A470" s="1"/>
      <c r="B470" s="1"/>
      <c r="C470" s="1"/>
      <c r="D470" s="6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customHeight="1" ht="16.5">
      <c r="A471" s="1"/>
      <c r="B471" s="1"/>
      <c r="C471" s="1"/>
      <c r="D471" s="6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customHeight="1" ht="16.5">
      <c r="A472" s="1"/>
      <c r="B472" s="1"/>
      <c r="C472" s="1"/>
      <c r="D472" s="6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customHeight="1" ht="16.5">
      <c r="A473" s="1"/>
      <c r="B473" s="1"/>
      <c r="C473" s="1"/>
      <c r="D473" s="6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customHeight="1" ht="16.5">
      <c r="A474" s="1"/>
      <c r="B474" s="1"/>
      <c r="C474" s="1"/>
      <c r="D474" s="6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customHeight="1" ht="16.5">
      <c r="A475" s="1"/>
      <c r="B475" s="1"/>
      <c r="C475" s="1"/>
      <c r="D475" s="6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customHeight="1" ht="16.5">
      <c r="A476" s="1"/>
      <c r="B476" s="1"/>
      <c r="C476" s="1"/>
      <c r="D476" s="6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customHeight="1" ht="16.5">
      <c r="A477" s="1"/>
      <c r="B477" s="1"/>
      <c r="C477" s="1"/>
      <c r="D477" s="6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customHeight="1" ht="16.5">
      <c r="A478" s="1"/>
      <c r="B478" s="1"/>
      <c r="C478" s="1"/>
      <c r="D478" s="6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customHeight="1" ht="16.5">
      <c r="A479" s="1"/>
      <c r="B479" s="1"/>
      <c r="C479" s="1"/>
      <c r="D479" s="6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customHeight="1" ht="16.5">
      <c r="A480" s="1"/>
      <c r="B480" s="1"/>
      <c r="C480" s="1"/>
      <c r="D480" s="6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customHeight="1" ht="16.5">
      <c r="A481" s="1"/>
      <c r="B481" s="1"/>
      <c r="C481" s="1"/>
      <c r="D481" s="6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customHeight="1" ht="16.5">
      <c r="A482" s="1"/>
      <c r="B482" s="1"/>
      <c r="C482" s="1"/>
      <c r="D482" s="6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customHeight="1" ht="16.5">
      <c r="A483" s="1"/>
      <c r="B483" s="1"/>
      <c r="C483" s="1"/>
      <c r="D483" s="6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customHeight="1" ht="16.5">
      <c r="A484" s="1"/>
      <c r="B484" s="1"/>
      <c r="C484" s="1"/>
      <c r="D484" s="6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customHeight="1" ht="16.5">
      <c r="A485" s="1"/>
      <c r="B485" s="1"/>
      <c r="C485" s="1"/>
      <c r="D485" s="6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customHeight="1" ht="16.5">
      <c r="A486" s="1"/>
      <c r="B486" s="1"/>
      <c r="C486" s="1"/>
      <c r="D486" s="6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customHeight="1" ht="16.5">
      <c r="A487" s="1"/>
      <c r="B487" s="1"/>
      <c r="C487" s="1"/>
      <c r="D487" s="6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customHeight="1" ht="16.5">
      <c r="A488" s="1"/>
      <c r="B488" s="1"/>
      <c r="C488" s="1"/>
      <c r="D488" s="6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customHeight="1" ht="16.5">
      <c r="A489" s="1"/>
      <c r="B489" s="1"/>
      <c r="C489" s="1"/>
      <c r="D489" s="6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customHeight="1" ht="16.5">
      <c r="A490" s="1"/>
      <c r="B490" s="1"/>
      <c r="C490" s="1"/>
      <c r="D490" s="6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customHeight="1" ht="16.5">
      <c r="A491" s="1"/>
      <c r="B491" s="1"/>
      <c r="C491" s="1"/>
      <c r="D491" s="6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customHeight="1" ht="16.5">
      <c r="A492" s="1"/>
      <c r="B492" s="1"/>
      <c r="C492" s="1"/>
      <c r="D492" s="6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customHeight="1" ht="16.5">
      <c r="A493" s="1"/>
      <c r="B493" s="1"/>
      <c r="C493" s="1"/>
      <c r="D493" s="6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customHeight="1" ht="16.5">
      <c r="A494" s="1"/>
      <c r="B494" s="1"/>
      <c r="C494" s="1"/>
      <c r="D494" s="6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customHeight="1" ht="16.5">
      <c r="A495" s="1"/>
      <c r="B495" s="1"/>
      <c r="C495" s="1"/>
      <c r="D495" s="6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customHeight="1" ht="16.5">
      <c r="A496" s="1"/>
      <c r="B496" s="1"/>
      <c r="C496" s="1"/>
      <c r="D496" s="6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customHeight="1" ht="16.5">
      <c r="A497" s="1"/>
      <c r="B497" s="1"/>
      <c r="C497" s="1"/>
      <c r="D497" s="6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customHeight="1" ht="16.5">
      <c r="A498" s="1"/>
      <c r="B498" s="1"/>
      <c r="C498" s="1"/>
      <c r="D498" s="6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customHeight="1" ht="16.5">
      <c r="A499" s="1"/>
      <c r="B499" s="1"/>
      <c r="C499" s="1"/>
      <c r="D499" s="6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customHeight="1" ht="16.5">
      <c r="A500" s="1"/>
      <c r="B500" s="1"/>
      <c r="C500" s="1"/>
      <c r="D500" s="6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customHeight="1" ht="16.5">
      <c r="A501" s="1"/>
      <c r="B501" s="1"/>
      <c r="C501" s="1"/>
      <c r="D501" s="6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customHeight="1" ht="16.5">
      <c r="A502" s="1"/>
      <c r="B502" s="1"/>
      <c r="C502" s="1"/>
      <c r="D502" s="6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customHeight="1" ht="16.5">
      <c r="A503" s="1"/>
      <c r="B503" s="1"/>
      <c r="C503" s="1"/>
      <c r="D503" s="6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customHeight="1" ht="16.5">
      <c r="A504" s="1"/>
      <c r="B504" s="1"/>
      <c r="C504" s="1"/>
      <c r="D504" s="6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customHeight="1" ht="16.5">
      <c r="A505" s="1"/>
      <c r="B505" s="1"/>
      <c r="C505" s="1"/>
      <c r="D505" s="6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customHeight="1" ht="16.5">
      <c r="A506" s="1"/>
      <c r="B506" s="1"/>
      <c r="C506" s="1"/>
      <c r="D506" s="6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customHeight="1" ht="16.5">
      <c r="A507" s="1"/>
      <c r="B507" s="1"/>
      <c r="C507" s="1"/>
      <c r="D507" s="6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customHeight="1" ht="16.5">
      <c r="A508" s="1"/>
      <c r="B508" s="1"/>
      <c r="C508" s="1"/>
      <c r="D508" s="6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customHeight="1" ht="16.5">
      <c r="A509" s="1"/>
      <c r="B509" s="1"/>
      <c r="C509" s="1"/>
      <c r="D509" s="6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customHeight="1" ht="16.5">
      <c r="A510" s="1"/>
      <c r="B510" s="1"/>
      <c r="C510" s="1"/>
      <c r="D510" s="6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customHeight="1" ht="16.5">
      <c r="A511" s="1"/>
      <c r="B511" s="1"/>
      <c r="C511" s="1"/>
      <c r="D511" s="6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customHeight="1" ht="16.5">
      <c r="A512" s="1"/>
      <c r="B512" s="1"/>
      <c r="C512" s="1"/>
      <c r="D512" s="6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customHeight="1" ht="16.5">
      <c r="A513" s="1"/>
      <c r="B513" s="1"/>
      <c r="C513" s="1"/>
      <c r="D513" s="6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customHeight="1" ht="16.5">
      <c r="A514" s="1"/>
      <c r="B514" s="1"/>
      <c r="C514" s="1"/>
      <c r="D514" s="6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customHeight="1" ht="16.5">
      <c r="A515" s="1"/>
      <c r="B515" s="1"/>
      <c r="C515" s="1"/>
      <c r="D515" s="6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customHeight="1" ht="16.5">
      <c r="A516" s="1"/>
      <c r="B516" s="1"/>
      <c r="C516" s="1"/>
      <c r="D516" s="6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customHeight="1" ht="16.5">
      <c r="A517" s="1"/>
      <c r="B517" s="1"/>
      <c r="C517" s="1"/>
      <c r="D517" s="6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customHeight="1" ht="16.5">
      <c r="A518" s="1"/>
      <c r="B518" s="1"/>
      <c r="C518" s="1"/>
      <c r="D518" s="6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customHeight="1" ht="16.5">
      <c r="A519" s="1"/>
      <c r="B519" s="1"/>
      <c r="C519" s="1"/>
      <c r="D519" s="6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customHeight="1" ht="16.5">
      <c r="A520" s="1"/>
      <c r="B520" s="1"/>
      <c r="C520" s="1"/>
      <c r="D520" s="6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customHeight="1" ht="16.5">
      <c r="A521" s="1"/>
      <c r="B521" s="1"/>
      <c r="C521" s="1"/>
      <c r="D521" s="6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customHeight="1" ht="16.5">
      <c r="A522" s="1"/>
      <c r="B522" s="1"/>
      <c r="C522" s="1"/>
      <c r="D522" s="6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customHeight="1" ht="16.5">
      <c r="A523" s="1"/>
      <c r="B523" s="1"/>
      <c r="C523" s="1"/>
      <c r="D523" s="6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customHeight="1" ht="16.5">
      <c r="A524" s="1"/>
      <c r="B524" s="1"/>
      <c r="C524" s="1"/>
      <c r="D524" s="6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customHeight="1" ht="16.5">
      <c r="A525" s="1"/>
      <c r="B525" s="1"/>
      <c r="C525" s="1"/>
      <c r="D525" s="6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customHeight="1" ht="16.5">
      <c r="A526" s="1"/>
      <c r="B526" s="1"/>
      <c r="C526" s="1"/>
      <c r="D526" s="6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customHeight="1" ht="16.5">
      <c r="A527" s="1"/>
      <c r="B527" s="1"/>
      <c r="C527" s="1"/>
      <c r="D527" s="6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customHeight="1" ht="16.5">
      <c r="A528" s="1"/>
      <c r="B528" s="1"/>
      <c r="C528" s="1"/>
      <c r="D528" s="6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customHeight="1" ht="16.5">
      <c r="A529" s="1"/>
      <c r="B529" s="1"/>
      <c r="C529" s="1"/>
      <c r="D529" s="6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customHeight="1" ht="16.5">
      <c r="A530" s="1"/>
      <c r="B530" s="1"/>
      <c r="C530" s="1"/>
      <c r="D530" s="6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customHeight="1" ht="16.5">
      <c r="A531" s="1"/>
      <c r="B531" s="1"/>
      <c r="C531" s="1"/>
      <c r="D531" s="6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customHeight="1" ht="16.5">
      <c r="A532" s="1"/>
      <c r="B532" s="1"/>
      <c r="C532" s="1"/>
      <c r="D532" s="6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customHeight="1" ht="16.5">
      <c r="A533" s="1"/>
      <c r="B533" s="1"/>
      <c r="C533" s="1"/>
      <c r="D533" s="6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customHeight="1" ht="16.5">
      <c r="A534" s="1"/>
      <c r="B534" s="1"/>
      <c r="C534" s="1"/>
      <c r="D534" s="6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customHeight="1" ht="16.5">
      <c r="A535" s="1"/>
      <c r="B535" s="1"/>
      <c r="C535" s="1"/>
      <c r="D535" s="6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customHeight="1" ht="16.5">
      <c r="A536" s="1"/>
      <c r="B536" s="1"/>
      <c r="C536" s="1"/>
      <c r="D536" s="6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customHeight="1" ht="16.5">
      <c r="A537" s="1"/>
      <c r="B537" s="1"/>
      <c r="C537" s="1"/>
      <c r="D537" s="6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customHeight="1" ht="16.5">
      <c r="A538" s="1"/>
      <c r="B538" s="1"/>
      <c r="C538" s="1"/>
      <c r="D538" s="6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customHeight="1" ht="16.5">
      <c r="A539" s="1"/>
      <c r="B539" s="1"/>
      <c r="C539" s="1"/>
      <c r="D539" s="6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customHeight="1" ht="16.5">
      <c r="A540" s="1"/>
      <c r="B540" s="1"/>
      <c r="C540" s="1"/>
      <c r="D540" s="6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customHeight="1" ht="16.5">
      <c r="A541" s="1"/>
      <c r="B541" s="1"/>
      <c r="C541" s="1"/>
      <c r="D541" s="6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customHeight="1" ht="16.5">
      <c r="A542" s="1"/>
      <c r="B542" s="1"/>
      <c r="C542" s="1"/>
      <c r="D542" s="6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customHeight="1" ht="16.5">
      <c r="A543" s="1"/>
      <c r="B543" s="1"/>
      <c r="C543" s="1"/>
      <c r="D543" s="6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customHeight="1" ht="16.5">
      <c r="A544" s="1"/>
      <c r="B544" s="1"/>
      <c r="C544" s="1"/>
      <c r="D544" s="6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customHeight="1" ht="16.5">
      <c r="A545" s="1"/>
      <c r="B545" s="1"/>
      <c r="C545" s="1"/>
      <c r="D545" s="6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customHeight="1" ht="16.5">
      <c r="A546" s="1"/>
      <c r="B546" s="1"/>
      <c r="C546" s="1"/>
      <c r="D546" s="6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customHeight="1" ht="16.5">
      <c r="A547" s="1"/>
      <c r="B547" s="1"/>
      <c r="C547" s="1"/>
      <c r="D547" s="6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customHeight="1" ht="16.5">
      <c r="A548" s="1"/>
      <c r="B548" s="1"/>
      <c r="C548" s="1"/>
      <c r="D548" s="6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customHeight="1" ht="16.5">
      <c r="A549" s="1"/>
      <c r="B549" s="1"/>
      <c r="C549" s="1"/>
      <c r="D549" s="6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customHeight="1" ht="16.5">
      <c r="A550" s="1"/>
      <c r="B550" s="1"/>
      <c r="C550" s="1"/>
      <c r="D550" s="6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customHeight="1" ht="16.5">
      <c r="A551" s="1"/>
      <c r="B551" s="1"/>
      <c r="C551" s="1"/>
      <c r="D551" s="6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customHeight="1" ht="16.5">
      <c r="A552" s="1"/>
      <c r="B552" s="1"/>
      <c r="C552" s="1"/>
      <c r="D552" s="6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customHeight="1" ht="16.5">
      <c r="A553" s="1"/>
      <c r="B553" s="1"/>
      <c r="C553" s="1"/>
      <c r="D553" s="6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customHeight="1" ht="16.5">
      <c r="A554" s="1"/>
      <c r="B554" s="1"/>
      <c r="C554" s="1"/>
      <c r="D554" s="6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customHeight="1" ht="16.5">
      <c r="A555" s="1"/>
      <c r="B555" s="1"/>
      <c r="C555" s="1"/>
      <c r="D555" s="6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customHeight="1" ht="16.5">
      <c r="A556" s="1"/>
      <c r="B556" s="1"/>
      <c r="C556" s="1"/>
      <c r="D556" s="6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customHeight="1" ht="16.5">
      <c r="A557" s="1"/>
      <c r="B557" s="1"/>
      <c r="C557" s="1"/>
      <c r="D557" s="6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customHeight="1" ht="16.5">
      <c r="A558" s="1"/>
      <c r="B558" s="1"/>
      <c r="C558" s="1"/>
      <c r="D558" s="6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customHeight="1" ht="16.5">
      <c r="A559" s="1"/>
      <c r="B559" s="1"/>
      <c r="C559" s="1"/>
      <c r="D559" s="6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customHeight="1" ht="16.5">
      <c r="A560" s="1"/>
      <c r="B560" s="1"/>
      <c r="C560" s="1"/>
      <c r="D560" s="6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customHeight="1" ht="16.5">
      <c r="A561" s="1"/>
      <c r="B561" s="1"/>
      <c r="C561" s="1"/>
      <c r="D561" s="6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customHeight="1" ht="16.5">
      <c r="A562" s="1"/>
      <c r="B562" s="1"/>
      <c r="C562" s="1"/>
      <c r="D562" s="6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customHeight="1" ht="16.5">
      <c r="A563" s="1"/>
      <c r="B563" s="1"/>
      <c r="C563" s="1"/>
      <c r="D563" s="6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customHeight="1" ht="16.5">
      <c r="A564" s="1"/>
      <c r="B564" s="1"/>
      <c r="C564" s="1"/>
      <c r="D564" s="6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customHeight="1" ht="16.5">
      <c r="A565" s="1"/>
      <c r="B565" s="1"/>
      <c r="C565" s="1"/>
      <c r="D565" s="6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customHeight="1" ht="16.5">
      <c r="A566" s="1"/>
      <c r="B566" s="1"/>
      <c r="C566" s="1"/>
      <c r="D566" s="6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customHeight="1" ht="16.5">
      <c r="A567" s="1"/>
      <c r="B567" s="1"/>
      <c r="C567" s="1"/>
      <c r="D567" s="6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customHeight="1" ht="16.5">
      <c r="A568" s="1"/>
      <c r="B568" s="1"/>
      <c r="C568" s="1"/>
      <c r="D568" s="6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customHeight="1" ht="16.5">
      <c r="A569" s="1"/>
      <c r="B569" s="1"/>
      <c r="C569" s="1"/>
      <c r="D569" s="6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customHeight="1" ht="16.5">
      <c r="A570" s="1"/>
      <c r="B570" s="1"/>
      <c r="C570" s="1"/>
      <c r="D570" s="6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customHeight="1" ht="16.5">
      <c r="A571" s="1"/>
      <c r="B571" s="1"/>
      <c r="C571" s="1"/>
      <c r="D571" s="6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customHeight="1" ht="16.5">
      <c r="A572" s="1"/>
      <c r="B572" s="1"/>
      <c r="C572" s="1"/>
      <c r="D572" s="6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customHeight="1" ht="16.5">
      <c r="A573" s="1"/>
      <c r="B573" s="1"/>
      <c r="C573" s="1"/>
      <c r="D573" s="6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customHeight="1" ht="16.5">
      <c r="A574" s="1"/>
      <c r="B574" s="1"/>
      <c r="C574" s="1"/>
      <c r="D574" s="6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customHeight="1" ht="16.5">
      <c r="A575" s="1"/>
      <c r="B575" s="1"/>
      <c r="C575" s="1"/>
      <c r="D575" s="6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customHeight="1" ht="16.5">
      <c r="A576" s="1"/>
      <c r="B576" s="1"/>
      <c r="C576" s="1"/>
      <c r="D576" s="6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customHeight="1" ht="16.5">
      <c r="A577" s="1"/>
      <c r="B577" s="1"/>
      <c r="C577" s="1"/>
      <c r="D577" s="6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customHeight="1" ht="16.5">
      <c r="A578" s="1"/>
      <c r="B578" s="1"/>
      <c r="C578" s="1"/>
      <c r="D578" s="6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customHeight="1" ht="16.5">
      <c r="A579" s="1"/>
      <c r="B579" s="1"/>
      <c r="C579" s="1"/>
      <c r="D579" s="6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customHeight="1" ht="16.5">
      <c r="A580" s="1"/>
      <c r="B580" s="1"/>
      <c r="C580" s="1"/>
      <c r="D580" s="6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customHeight="1" ht="16.5">
      <c r="A581" s="1"/>
      <c r="B581" s="1"/>
      <c r="C581" s="1"/>
      <c r="D581" s="6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customHeight="1" ht="16.5">
      <c r="A582" s="1"/>
      <c r="B582" s="1"/>
      <c r="C582" s="1"/>
      <c r="D582" s="6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customHeight="1" ht="16.5">
      <c r="A583" s="1"/>
      <c r="B583" s="1"/>
      <c r="C583" s="1"/>
      <c r="D583" s="6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customHeight="1" ht="16.5">
      <c r="A584" s="1"/>
      <c r="B584" s="1"/>
      <c r="C584" s="1"/>
      <c r="D584" s="6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customHeight="1" ht="16.5">
      <c r="A585" s="1"/>
      <c r="B585" s="1"/>
      <c r="C585" s="1"/>
      <c r="D585" s="6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customHeight="1" ht="16.5">
      <c r="A586" s="1"/>
      <c r="B586" s="1"/>
      <c r="C586" s="1"/>
      <c r="D586" s="6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customHeight="1" ht="16.5">
      <c r="A587" s="1"/>
      <c r="B587" s="1"/>
      <c r="C587" s="1"/>
      <c r="D587" s="6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customHeight="1" ht="16.5">
      <c r="A588" s="1"/>
      <c r="B588" s="1"/>
      <c r="C588" s="1"/>
      <c r="D588" s="6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customHeight="1" ht="16.5">
      <c r="A589" s="1"/>
      <c r="B589" s="1"/>
      <c r="C589" s="1"/>
      <c r="D589" s="6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customHeight="1" ht="16.5">
      <c r="A590" s="1"/>
      <c r="B590" s="1"/>
      <c r="C590" s="1"/>
      <c r="D590" s="6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customHeight="1" ht="16.5">
      <c r="A591" s="1"/>
      <c r="B591" s="1"/>
      <c r="C591" s="1"/>
      <c r="D591" s="6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customHeight="1" ht="16.5">
      <c r="A592" s="1"/>
      <c r="B592" s="1"/>
      <c r="C592" s="1"/>
      <c r="D592" s="6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customHeight="1" ht="16.5">
      <c r="A593" s="1"/>
      <c r="B593" s="1"/>
      <c r="C593" s="1"/>
      <c r="D593" s="6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customHeight="1" ht="16.5">
      <c r="A594" s="1"/>
      <c r="B594" s="1"/>
      <c r="C594" s="1"/>
      <c r="D594" s="6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customHeight="1" ht="16.5">
      <c r="A595" s="1"/>
      <c r="B595" s="1"/>
      <c r="C595" s="1"/>
      <c r="D595" s="6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customHeight="1" ht="16.5">
      <c r="A596" s="1"/>
      <c r="B596" s="1"/>
      <c r="C596" s="1"/>
      <c r="D596" s="6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customHeight="1" ht="16.5">
      <c r="A597" s="1"/>
      <c r="B597" s="1"/>
      <c r="C597" s="1"/>
      <c r="D597" s="6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customHeight="1" ht="16.5">
      <c r="A598" s="1"/>
      <c r="B598" s="1"/>
      <c r="C598" s="1"/>
      <c r="D598" s="6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customHeight="1" ht="16.5">
      <c r="A599" s="1"/>
      <c r="B599" s="1"/>
      <c r="C599" s="1"/>
      <c r="D599" s="6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customHeight="1" ht="16.5">
      <c r="A600" s="1"/>
      <c r="B600" s="1"/>
      <c r="C600" s="1"/>
      <c r="D600" s="6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customHeight="1" ht="16.5">
      <c r="A601" s="1"/>
      <c r="B601" s="1"/>
      <c r="C601" s="1"/>
      <c r="D601" s="6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customHeight="1" ht="16.5">
      <c r="A602" s="1"/>
      <c r="B602" s="1"/>
      <c r="C602" s="1"/>
      <c r="D602" s="6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customHeight="1" ht="16.5">
      <c r="A603" s="1"/>
      <c r="B603" s="1"/>
      <c r="C603" s="1"/>
      <c r="D603" s="6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customHeight="1" ht="16.5">
      <c r="A604" s="1"/>
      <c r="B604" s="1"/>
      <c r="C604" s="1"/>
      <c r="D604" s="6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customHeight="1" ht="16.5">
      <c r="A605" s="1"/>
      <c r="B605" s="1"/>
      <c r="C605" s="1"/>
      <c r="D605" s="6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customHeight="1" ht="16.5">
      <c r="A606" s="1"/>
      <c r="B606" s="1"/>
      <c r="C606" s="1"/>
      <c r="D606" s="6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customHeight="1" ht="16.5">
      <c r="A607" s="1"/>
      <c r="B607" s="1"/>
      <c r="C607" s="1"/>
      <c r="D607" s="6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customHeight="1" ht="16.5">
      <c r="A608" s="1"/>
      <c r="B608" s="1"/>
      <c r="C608" s="1"/>
      <c r="D608" s="6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customHeight="1" ht="16.5">
      <c r="A609" s="1"/>
      <c r="B609" s="1"/>
      <c r="C609" s="1"/>
      <c r="D609" s="6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customHeight="1" ht="16.5">
      <c r="A610" s="1"/>
      <c r="B610" s="1"/>
      <c r="C610" s="1"/>
      <c r="D610" s="6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customHeight="1" ht="16.5">
      <c r="A611" s="1"/>
      <c r="B611" s="1"/>
      <c r="C611" s="1"/>
      <c r="D611" s="6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customHeight="1" ht="16.5">
      <c r="A612" s="1"/>
      <c r="B612" s="1"/>
      <c r="C612" s="1"/>
      <c r="D612" s="6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customHeight="1" ht="16.5">
      <c r="A613" s="1"/>
      <c r="B613" s="1"/>
      <c r="C613" s="1"/>
      <c r="D613" s="6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customHeight="1" ht="16.5">
      <c r="A614" s="1"/>
      <c r="B614" s="1"/>
      <c r="C614" s="1"/>
      <c r="D614" s="6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customHeight="1" ht="16.5">
      <c r="A615" s="1"/>
      <c r="B615" s="1"/>
      <c r="C615" s="1"/>
      <c r="D615" s="6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customHeight="1" ht="16.5">
      <c r="A616" s="1"/>
      <c r="B616" s="1"/>
      <c r="C616" s="1"/>
      <c r="D616" s="6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customHeight="1" ht="16.5">
      <c r="A617" s="1"/>
      <c r="B617" s="1"/>
      <c r="C617" s="1"/>
      <c r="D617" s="6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customHeight="1" ht="16.5">
      <c r="A618" s="1"/>
      <c r="B618" s="1"/>
      <c r="C618" s="1"/>
      <c r="D618" s="6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customHeight="1" ht="16.5">
      <c r="A619" s="1"/>
      <c r="B619" s="1"/>
      <c r="C619" s="1"/>
      <c r="D619" s="6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customHeight="1" ht="16.5">
      <c r="A620" s="1"/>
      <c r="B620" s="1"/>
      <c r="C620" s="1"/>
      <c r="D620" s="6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customHeight="1" ht="16.5">
      <c r="A621" s="1"/>
      <c r="B621" s="1"/>
      <c r="C621" s="1"/>
      <c r="D621" s="6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customHeight="1" ht="16.5">
      <c r="A622" s="1"/>
      <c r="B622" s="1"/>
      <c r="C622" s="1"/>
      <c r="D622" s="6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customHeight="1" ht="16.5">
      <c r="A623" s="1"/>
      <c r="B623" s="1"/>
      <c r="C623" s="1"/>
      <c r="D623" s="6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customHeight="1" ht="16.5">
      <c r="A624" s="1"/>
      <c r="B624" s="1"/>
      <c r="C624" s="1"/>
      <c r="D624" s="6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customHeight="1" ht="16.5">
      <c r="A625" s="1"/>
      <c r="B625" s="1"/>
      <c r="C625" s="1"/>
      <c r="D625" s="6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customHeight="1" ht="16.5">
      <c r="A626" s="1"/>
      <c r="B626" s="1"/>
      <c r="C626" s="1"/>
      <c r="D626" s="6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customHeight="1" ht="16.5">
      <c r="A627" s="1"/>
      <c r="B627" s="1"/>
      <c r="C627" s="1"/>
      <c r="D627" s="6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customHeight="1" ht="16.5">
      <c r="A628" s="1"/>
      <c r="B628" s="1"/>
      <c r="C628" s="1"/>
      <c r="D628" s="6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customHeight="1" ht="16.5">
      <c r="A629" s="1"/>
      <c r="B629" s="1"/>
      <c r="C629" s="1"/>
      <c r="D629" s="6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customHeight="1" ht="16.5">
      <c r="A630" s="1"/>
      <c r="B630" s="1"/>
      <c r="C630" s="1"/>
      <c r="D630" s="6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customHeight="1" ht="16.5">
      <c r="A631" s="1"/>
      <c r="B631" s="1"/>
      <c r="C631" s="1"/>
      <c r="D631" s="6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customHeight="1" ht="16.5">
      <c r="A632" s="1"/>
      <c r="B632" s="1"/>
      <c r="C632" s="1"/>
      <c r="D632" s="6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customHeight="1" ht="16.5">
      <c r="A633" s="1"/>
      <c r="B633" s="1"/>
      <c r="C633" s="1"/>
      <c r="D633" s="6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customHeight="1" ht="16.5">
      <c r="A634" s="1"/>
      <c r="B634" s="1"/>
      <c r="C634" s="1"/>
      <c r="D634" s="6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customHeight="1" ht="16.5">
      <c r="A635" s="1"/>
      <c r="B635" s="1"/>
      <c r="C635" s="1"/>
      <c r="D635" s="6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customHeight="1" ht="16.5">
      <c r="A636" s="1"/>
      <c r="B636" s="1"/>
      <c r="C636" s="1"/>
      <c r="D636" s="6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customHeight="1" ht="16.5">
      <c r="A637" s="1"/>
      <c r="B637" s="1"/>
      <c r="C637" s="1"/>
      <c r="D637" s="6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customHeight="1" ht="16.5">
      <c r="A638" s="1"/>
      <c r="B638" s="1"/>
      <c r="C638" s="1"/>
      <c r="D638" s="6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customHeight="1" ht="16.5">
      <c r="A639" s="1"/>
      <c r="B639" s="1"/>
      <c r="C639" s="1"/>
      <c r="D639" s="6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customHeight="1" ht="16.5">
      <c r="A640" s="1"/>
      <c r="B640" s="1"/>
      <c r="C640" s="1"/>
      <c r="D640" s="6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customHeight="1" ht="16.5">
      <c r="A641" s="1"/>
      <c r="B641" s="1"/>
      <c r="C641" s="1"/>
      <c r="D641" s="6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customHeight="1" ht="16.5">
      <c r="A642" s="1"/>
      <c r="B642" s="1"/>
      <c r="C642" s="1"/>
      <c r="D642" s="6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customHeight="1" ht="16.5">
      <c r="A643" s="1"/>
      <c r="B643" s="1"/>
      <c r="C643" s="1"/>
      <c r="D643" s="6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customHeight="1" ht="16.5">
      <c r="A644" s="1"/>
      <c r="B644" s="1"/>
      <c r="C644" s="1"/>
      <c r="D644" s="6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customHeight="1" ht="16.5">
      <c r="A645" s="1"/>
      <c r="B645" s="1"/>
      <c r="C645" s="1"/>
      <c r="D645" s="6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customHeight="1" ht="16.5">
      <c r="A646" s="1"/>
      <c r="B646" s="1"/>
      <c r="C646" s="1"/>
      <c r="D646" s="6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customHeight="1" ht="16.5">
      <c r="A647" s="1"/>
      <c r="B647" s="1"/>
      <c r="C647" s="1"/>
      <c r="D647" s="6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customHeight="1" ht="16.5">
      <c r="A648" s="1"/>
      <c r="B648" s="1"/>
      <c r="C648" s="1"/>
      <c r="D648" s="6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customHeight="1" ht="16.5">
      <c r="A649" s="1"/>
      <c r="B649" s="1"/>
      <c r="C649" s="1"/>
      <c r="D649" s="6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customHeight="1" ht="16.5">
      <c r="A650" s="1"/>
      <c r="B650" s="1"/>
      <c r="C650" s="1"/>
      <c r="D650" s="6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customHeight="1" ht="16.5">
      <c r="A651" s="1"/>
      <c r="B651" s="1"/>
      <c r="C651" s="1"/>
      <c r="D651" s="6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customHeight="1" ht="16.5">
      <c r="A652" s="1"/>
      <c r="B652" s="1"/>
      <c r="C652" s="1"/>
      <c r="D652" s="6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customHeight="1" ht="16.5">
      <c r="A653" s="1"/>
      <c r="B653" s="1"/>
      <c r="C653" s="1"/>
      <c r="D653" s="6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customHeight="1" ht="16.5">
      <c r="A654" s="1"/>
      <c r="B654" s="1"/>
      <c r="C654" s="1"/>
      <c r="D654" s="6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customHeight="1" ht="16.5">
      <c r="A655" s="1"/>
      <c r="B655" s="1"/>
      <c r="C655" s="1"/>
      <c r="D655" s="6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customHeight="1" ht="16.5">
      <c r="A656" s="1"/>
      <c r="B656" s="1"/>
      <c r="C656" s="1"/>
      <c r="D656" s="6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customHeight="1" ht="16.5">
      <c r="A657" s="1"/>
      <c r="B657" s="1"/>
      <c r="C657" s="1"/>
      <c r="D657" s="6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customHeight="1" ht="16.5">
      <c r="A658" s="1"/>
      <c r="B658" s="1"/>
      <c r="C658" s="1"/>
      <c r="D658" s="6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customHeight="1" ht="16.5">
      <c r="A659" s="1"/>
      <c r="B659" s="1"/>
      <c r="C659" s="1"/>
      <c r="D659" s="6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customHeight="1" ht="16.5">
      <c r="A660" s="1"/>
      <c r="B660" s="1"/>
      <c r="C660" s="1"/>
      <c r="D660" s="6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customHeight="1" ht="16.5">
      <c r="A661" s="1"/>
      <c r="B661" s="1"/>
      <c r="C661" s="1"/>
      <c r="D661" s="6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customHeight="1" ht="16.5">
      <c r="A662" s="1"/>
      <c r="B662" s="1"/>
      <c r="C662" s="1"/>
      <c r="D662" s="6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customHeight="1" ht="16.5">
      <c r="A663" s="1"/>
      <c r="B663" s="1"/>
      <c r="C663" s="1"/>
      <c r="D663" s="6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customHeight="1" ht="16.5">
      <c r="A664" s="1"/>
      <c r="B664" s="1"/>
      <c r="C664" s="1"/>
      <c r="D664" s="6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customHeight="1" ht="16.5">
      <c r="A665" s="1"/>
      <c r="B665" s="1"/>
      <c r="C665" s="1"/>
      <c r="D665" s="6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customHeight="1" ht="16.5">
      <c r="A666" s="1"/>
      <c r="B666" s="1"/>
      <c r="C666" s="1"/>
      <c r="D666" s="6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customHeight="1" ht="16.5">
      <c r="A667" s="1"/>
      <c r="B667" s="1"/>
      <c r="C667" s="1"/>
      <c r="D667" s="6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customHeight="1" ht="16.5">
      <c r="A668" s="1"/>
      <c r="B668" s="1"/>
      <c r="C668" s="1"/>
      <c r="D668" s="6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customHeight="1" ht="16.5">
      <c r="A669" s="1"/>
      <c r="B669" s="1"/>
      <c r="C669" s="1"/>
      <c r="D669" s="6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customHeight="1" ht="16.5">
      <c r="A670" s="1"/>
      <c r="B670" s="1"/>
      <c r="C670" s="1"/>
      <c r="D670" s="6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customHeight="1" ht="16.5">
      <c r="A671" s="1"/>
      <c r="B671" s="1"/>
      <c r="C671" s="1"/>
      <c r="D671" s="6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customHeight="1" ht="16.5">
      <c r="A672" s="1"/>
      <c r="B672" s="1"/>
      <c r="C672" s="1"/>
      <c r="D672" s="6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customHeight="1" ht="16.5">
      <c r="A673" s="1"/>
      <c r="B673" s="1"/>
      <c r="C673" s="1"/>
      <c r="D673" s="6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customHeight="1" ht="16.5">
      <c r="A674" s="1"/>
      <c r="B674" s="1"/>
      <c r="C674" s="1"/>
      <c r="D674" s="6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customHeight="1" ht="16.5">
      <c r="A675" s="1"/>
      <c r="B675" s="1"/>
      <c r="C675" s="1"/>
      <c r="D675" s="6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customHeight="1" ht="16.5">
      <c r="A676" s="1"/>
      <c r="B676" s="1"/>
      <c r="C676" s="1"/>
      <c r="D676" s="6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customHeight="1" ht="16.5">
      <c r="A677" s="1"/>
      <c r="B677" s="1"/>
      <c r="C677" s="1"/>
      <c r="D677" s="6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customHeight="1" ht="16.5">
      <c r="A678" s="1"/>
      <c r="B678" s="1"/>
      <c r="C678" s="1"/>
      <c r="D678" s="6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customHeight="1" ht="16.5">
      <c r="A679" s="1"/>
      <c r="B679" s="1"/>
      <c r="C679" s="1"/>
      <c r="D679" s="6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customHeight="1" ht="16.5">
      <c r="A680" s="1"/>
      <c r="B680" s="1"/>
      <c r="C680" s="1"/>
      <c r="D680" s="6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customHeight="1" ht="16.5">
      <c r="A681" s="1"/>
      <c r="B681" s="1"/>
      <c r="C681" s="1"/>
      <c r="D681" s="6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customHeight="1" ht="16.5">
      <c r="A682" s="1"/>
      <c r="B682" s="1"/>
      <c r="C682" s="1"/>
      <c r="D682" s="6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customHeight="1" ht="16.5">
      <c r="A683" s="1"/>
      <c r="B683" s="1"/>
      <c r="C683" s="1"/>
      <c r="D683" s="6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customHeight="1" ht="16.5">
      <c r="A684" s="1"/>
      <c r="B684" s="1"/>
      <c r="C684" s="1"/>
      <c r="D684" s="6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customHeight="1" ht="16.5">
      <c r="A685" s="1"/>
      <c r="B685" s="1"/>
      <c r="C685" s="1"/>
      <c r="D685" s="6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customHeight="1" ht="16.5">
      <c r="A686" s="1"/>
      <c r="B686" s="1"/>
      <c r="C686" s="1"/>
      <c r="D686" s="6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customHeight="1" ht="16.5">
      <c r="A687" s="1"/>
      <c r="B687" s="1"/>
      <c r="C687" s="1"/>
      <c r="D687" s="6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customHeight="1" ht="16.5">
      <c r="A688" s="1"/>
      <c r="B688" s="1"/>
      <c r="C688" s="1"/>
      <c r="D688" s="6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customHeight="1" ht="16.5">
      <c r="A689" s="1"/>
      <c r="B689" s="1"/>
      <c r="C689" s="1"/>
      <c r="D689" s="6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customHeight="1" ht="16.5">
      <c r="A690" s="1"/>
      <c r="B690" s="1"/>
      <c r="C690" s="1"/>
      <c r="D690" s="6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customHeight="1" ht="16.5">
      <c r="A691" s="1"/>
      <c r="B691" s="1"/>
      <c r="C691" s="1"/>
      <c r="D691" s="6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customHeight="1" ht="16.5">
      <c r="A692" s="1"/>
      <c r="B692" s="1"/>
      <c r="C692" s="1"/>
      <c r="D692" s="6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customHeight="1" ht="16.5">
      <c r="A693" s="1"/>
      <c r="B693" s="1"/>
      <c r="C693" s="1"/>
      <c r="D693" s="6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customHeight="1" ht="16.5">
      <c r="A694" s="1"/>
      <c r="B694" s="1"/>
      <c r="C694" s="1"/>
      <c r="D694" s="6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customHeight="1" ht="16.5">
      <c r="A695" s="1"/>
      <c r="B695" s="1"/>
      <c r="C695" s="1"/>
      <c r="D695" s="6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customHeight="1" ht="16.5">
      <c r="A696" s="1"/>
      <c r="B696" s="1"/>
      <c r="C696" s="1"/>
      <c r="D696" s="6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customHeight="1" ht="16.5">
      <c r="A697" s="1"/>
      <c r="B697" s="1"/>
      <c r="C697" s="1"/>
      <c r="D697" s="6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customHeight="1" ht="16.5">
      <c r="A698" s="1"/>
      <c r="B698" s="1"/>
      <c r="C698" s="1"/>
      <c r="D698" s="6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customHeight="1" ht="16.5">
      <c r="A699" s="1"/>
      <c r="B699" s="1"/>
      <c r="C699" s="1"/>
      <c r="D699" s="6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customHeight="1" ht="16.5">
      <c r="A700" s="1"/>
      <c r="B700" s="1"/>
      <c r="C700" s="1"/>
      <c r="D700" s="6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customHeight="1" ht="16.5">
      <c r="A701" s="1"/>
      <c r="B701" s="1"/>
      <c r="C701" s="1"/>
      <c r="D701" s="6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customHeight="1" ht="16.5">
      <c r="A702" s="1"/>
      <c r="B702" s="1"/>
      <c r="C702" s="1"/>
      <c r="D702" s="6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customHeight="1" ht="16.5">
      <c r="A703" s="1"/>
      <c r="B703" s="1"/>
      <c r="C703" s="1"/>
      <c r="D703" s="6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customHeight="1" ht="16.5">
      <c r="A704" s="1"/>
      <c r="B704" s="1"/>
      <c r="C704" s="1"/>
      <c r="D704" s="6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customHeight="1" ht="16.5">
      <c r="A705" s="1"/>
      <c r="B705" s="1"/>
      <c r="C705" s="1"/>
      <c r="D705" s="6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customHeight="1" ht="16.5">
      <c r="A706" s="1"/>
      <c r="B706" s="1"/>
      <c r="C706" s="1"/>
      <c r="D706" s="6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customHeight="1" ht="16.5">
      <c r="A707" s="1"/>
      <c r="B707" s="1"/>
      <c r="C707" s="1"/>
      <c r="D707" s="6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customHeight="1" ht="16.5">
      <c r="A708" s="1"/>
      <c r="B708" s="1"/>
      <c r="C708" s="1"/>
      <c r="D708" s="6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customHeight="1" ht="16.5">
      <c r="A709" s="1"/>
      <c r="B709" s="1"/>
      <c r="C709" s="1"/>
      <c r="D709" s="6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customHeight="1" ht="16.5">
      <c r="A710" s="1"/>
      <c r="B710" s="1"/>
      <c r="C710" s="1"/>
      <c r="D710" s="6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customHeight="1" ht="16.5">
      <c r="A711" s="1"/>
      <c r="B711" s="1"/>
      <c r="C711" s="1"/>
      <c r="D711" s="6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customHeight="1" ht="16.5">
      <c r="A712" s="1"/>
      <c r="B712" s="1"/>
      <c r="C712" s="1"/>
      <c r="D712" s="6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customHeight="1" ht="16.5">
      <c r="A713" s="1"/>
      <c r="B713" s="1"/>
      <c r="C713" s="1"/>
      <c r="D713" s="6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customHeight="1" ht="16.5">
      <c r="A714" s="1"/>
      <c r="B714" s="1"/>
      <c r="C714" s="1"/>
      <c r="D714" s="6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customHeight="1" ht="16.5">
      <c r="A715" s="1"/>
      <c r="B715" s="1"/>
      <c r="C715" s="1"/>
      <c r="D715" s="6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customHeight="1" ht="16.5">
      <c r="A716" s="1"/>
      <c r="B716" s="1"/>
      <c r="C716" s="1"/>
      <c r="D716" s="6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customHeight="1" ht="16.5">
      <c r="A717" s="1"/>
      <c r="B717" s="1"/>
      <c r="C717" s="1"/>
      <c r="D717" s="6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customHeight="1" ht="16.5">
      <c r="A718" s="1"/>
      <c r="B718" s="1"/>
      <c r="C718" s="1"/>
      <c r="D718" s="6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customHeight="1" ht="16.5">
      <c r="A719" s="1"/>
      <c r="B719" s="1"/>
      <c r="C719" s="1"/>
      <c r="D719" s="6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customHeight="1" ht="16.5">
      <c r="A720" s="1"/>
      <c r="B720" s="1"/>
      <c r="C720" s="1"/>
      <c r="D720" s="6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customHeight="1" ht="16.5">
      <c r="A721" s="1"/>
      <c r="B721" s="1"/>
      <c r="C721" s="1"/>
      <c r="D721" s="6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customHeight="1" ht="16.5">
      <c r="A722" s="1"/>
      <c r="B722" s="1"/>
      <c r="C722" s="1"/>
      <c r="D722" s="6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customHeight="1" ht="16.5">
      <c r="A723" s="1"/>
      <c r="B723" s="1"/>
      <c r="C723" s="1"/>
      <c r="D723" s="6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customHeight="1" ht="16.5">
      <c r="A724" s="1"/>
      <c r="B724" s="1"/>
      <c r="C724" s="1"/>
      <c r="D724" s="6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customHeight="1" ht="16.5">
      <c r="A725" s="1"/>
      <c r="B725" s="1"/>
      <c r="C725" s="1"/>
      <c r="D725" s="6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customHeight="1" ht="16.5">
      <c r="A726" s="1"/>
      <c r="B726" s="1"/>
      <c r="C726" s="1"/>
      <c r="D726" s="6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customHeight="1" ht="16.5">
      <c r="A727" s="1"/>
      <c r="B727" s="1"/>
      <c r="C727" s="1"/>
      <c r="D727" s="6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customHeight="1" ht="16.5">
      <c r="A728" s="1"/>
      <c r="B728" s="1"/>
      <c r="C728" s="1"/>
      <c r="D728" s="6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customHeight="1" ht="16.5">
      <c r="A729" s="1"/>
      <c r="B729" s="1"/>
      <c r="C729" s="1"/>
      <c r="D729" s="6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customHeight="1" ht="16.5">
      <c r="A730" s="1"/>
      <c r="B730" s="1"/>
      <c r="C730" s="1"/>
      <c r="D730" s="6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customHeight="1" ht="16.5">
      <c r="A731" s="1"/>
      <c r="B731" s="1"/>
      <c r="C731" s="1"/>
      <c r="D731" s="6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customHeight="1" ht="16.5">
      <c r="A732" s="1"/>
      <c r="B732" s="1"/>
      <c r="C732" s="1"/>
      <c r="D732" s="6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customHeight="1" ht="16.5">
      <c r="A733" s="1"/>
      <c r="B733" s="1"/>
      <c r="C733" s="1"/>
      <c r="D733" s="6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customHeight="1" ht="16.5">
      <c r="A734" s="1"/>
      <c r="B734" s="1"/>
      <c r="C734" s="1"/>
      <c r="D734" s="6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customHeight="1" ht="16.5">
      <c r="A735" s="1"/>
      <c r="B735" s="1"/>
      <c r="C735" s="1"/>
      <c r="D735" s="6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customHeight="1" ht="16.5">
      <c r="A736" s="1"/>
      <c r="B736" s="1"/>
      <c r="C736" s="1"/>
      <c r="D736" s="6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customHeight="1" ht="16.5">
      <c r="A737" s="1"/>
      <c r="B737" s="1"/>
      <c r="C737" s="1"/>
      <c r="D737" s="6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customHeight="1" ht="16.5">
      <c r="A738" s="1"/>
      <c r="B738" s="1"/>
      <c r="C738" s="1"/>
      <c r="D738" s="6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customHeight="1" ht="16.5">
      <c r="A739" s="1"/>
      <c r="B739" s="1"/>
      <c r="C739" s="1"/>
      <c r="D739" s="6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customHeight="1" ht="16.5">
      <c r="A740" s="1"/>
      <c r="B740" s="1"/>
      <c r="C740" s="1"/>
      <c r="D740" s="6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customHeight="1" ht="16.5">
      <c r="A741" s="1"/>
      <c r="B741" s="1"/>
      <c r="C741" s="1"/>
      <c r="D741" s="6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customHeight="1" ht="16.5">
      <c r="A742" s="1"/>
      <c r="B742" s="1"/>
      <c r="C742" s="1"/>
      <c r="D742" s="6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customHeight="1" ht="16.5">
      <c r="A743" s="1"/>
      <c r="B743" s="1"/>
      <c r="C743" s="1"/>
      <c r="D743" s="6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customHeight="1" ht="16.5">
      <c r="A744" s="1"/>
      <c r="B744" s="1"/>
      <c r="C744" s="1"/>
      <c r="D744" s="6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customHeight="1" ht="16.5">
      <c r="A745" s="1"/>
      <c r="B745" s="1"/>
      <c r="C745" s="1"/>
      <c r="D745" s="6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customHeight="1" ht="16.5">
      <c r="A746" s="1"/>
      <c r="B746" s="1"/>
      <c r="C746" s="1"/>
      <c r="D746" s="6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customHeight="1" ht="16.5">
      <c r="A747" s="1"/>
      <c r="B747" s="1"/>
      <c r="C747" s="1"/>
      <c r="D747" s="6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customHeight="1" ht="16.5">
      <c r="A748" s="1"/>
      <c r="B748" s="1"/>
      <c r="C748" s="1"/>
      <c r="D748" s="6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customHeight="1" ht="16.5">
      <c r="A749" s="1"/>
      <c r="B749" s="1"/>
      <c r="C749" s="1"/>
      <c r="D749" s="6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customHeight="1" ht="16.5">
      <c r="A750" s="1"/>
      <c r="B750" s="1"/>
      <c r="C750" s="1"/>
      <c r="D750" s="6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customHeight="1" ht="16.5">
      <c r="A751" s="1"/>
      <c r="B751" s="1"/>
      <c r="C751" s="1"/>
      <c r="D751" s="6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customHeight="1" ht="16.5">
      <c r="A752" s="1"/>
      <c r="B752" s="1"/>
      <c r="C752" s="1"/>
      <c r="D752" s="6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customHeight="1" ht="16.5">
      <c r="A753" s="1"/>
      <c r="B753" s="1"/>
      <c r="C753" s="1"/>
      <c r="D753" s="6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customHeight="1" ht="16.5">
      <c r="A754" s="1"/>
      <c r="B754" s="1"/>
      <c r="C754" s="1"/>
      <c r="D754" s="6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customHeight="1" ht="16.5">
      <c r="A755" s="1"/>
      <c r="B755" s="1"/>
      <c r="C755" s="1"/>
      <c r="D755" s="6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customHeight="1" ht="16.5">
      <c r="A756" s="1"/>
      <c r="B756" s="1"/>
      <c r="C756" s="1"/>
      <c r="D756" s="6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customHeight="1" ht="16.5">
      <c r="A757" s="1"/>
      <c r="B757" s="1"/>
      <c r="C757" s="1"/>
      <c r="D757" s="6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customHeight="1" ht="16.5">
      <c r="A758" s="1"/>
      <c r="B758" s="1"/>
      <c r="C758" s="1"/>
      <c r="D758" s="6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customHeight="1" ht="16.5">
      <c r="A759" s="1"/>
      <c r="B759" s="1"/>
      <c r="C759" s="1"/>
      <c r="D759" s="6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customHeight="1" ht="16.5">
      <c r="A760" s="1"/>
      <c r="B760" s="1"/>
      <c r="C760" s="1"/>
      <c r="D760" s="6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customHeight="1" ht="16.5">
      <c r="A761" s="1"/>
      <c r="B761" s="1"/>
      <c r="C761" s="1"/>
      <c r="D761" s="6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customHeight="1" ht="16.5">
      <c r="A762" s="1"/>
      <c r="B762" s="1"/>
      <c r="C762" s="1"/>
      <c r="D762" s="6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customHeight="1" ht="16.5">
      <c r="A763" s="1"/>
      <c r="B763" s="1"/>
      <c r="C763" s="1"/>
      <c r="D763" s="6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customHeight="1" ht="16.5">
      <c r="A764" s="1"/>
      <c r="B764" s="1"/>
      <c r="C764" s="1"/>
      <c r="D764" s="6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customHeight="1" ht="16.5">
      <c r="A765" s="1"/>
      <c r="B765" s="1"/>
      <c r="C765" s="1"/>
      <c r="D765" s="6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customHeight="1" ht="16.5">
      <c r="A766" s="1"/>
      <c r="B766" s="1"/>
      <c r="C766" s="1"/>
      <c r="D766" s="6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customHeight="1" ht="16.5">
      <c r="A767" s="1"/>
      <c r="B767" s="1"/>
      <c r="C767" s="1"/>
      <c r="D767" s="6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customHeight="1" ht="16.5">
      <c r="A768" s="1"/>
      <c r="B768" s="1"/>
      <c r="C768" s="1"/>
      <c r="D768" s="6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customHeight="1" ht="16.5">
      <c r="A769" s="1"/>
      <c r="B769" s="1"/>
      <c r="C769" s="1"/>
      <c r="D769" s="6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customHeight="1" ht="16.5">
      <c r="A770" s="1"/>
      <c r="B770" s="1"/>
      <c r="C770" s="1"/>
      <c r="D770" s="6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customHeight="1" ht="16.5">
      <c r="A771" s="1"/>
      <c r="B771" s="1"/>
      <c r="C771" s="1"/>
      <c r="D771" s="6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customHeight="1" ht="16.5">
      <c r="A772" s="1"/>
      <c r="B772" s="1"/>
      <c r="C772" s="1"/>
      <c r="D772" s="6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customHeight="1" ht="16.5">
      <c r="A773" s="1"/>
      <c r="B773" s="1"/>
      <c r="C773" s="1"/>
      <c r="D773" s="6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customHeight="1" ht="16.5">
      <c r="A774" s="1"/>
      <c r="B774" s="1"/>
      <c r="C774" s="1"/>
      <c r="D774" s="6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customHeight="1" ht="16.5">
      <c r="A775" s="1"/>
      <c r="B775" s="1"/>
      <c r="C775" s="1"/>
      <c r="D775" s="6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customHeight="1" ht="16.5">
      <c r="A776" s="1"/>
      <c r="B776" s="1"/>
      <c r="C776" s="1"/>
      <c r="D776" s="6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customHeight="1" ht="16.5">
      <c r="A777" s="1"/>
      <c r="B777" s="1"/>
      <c r="C777" s="1"/>
      <c r="D777" s="6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customHeight="1" ht="16.5">
      <c r="A778" s="1"/>
      <c r="B778" s="1"/>
      <c r="C778" s="1"/>
      <c r="D778" s="6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customHeight="1" ht="16.5">
      <c r="A779" s="1"/>
      <c r="B779" s="1"/>
      <c r="C779" s="1"/>
      <c r="D779" s="6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customHeight="1" ht="16.5">
      <c r="A780" s="1"/>
      <c r="B780" s="1"/>
      <c r="C780" s="1"/>
      <c r="D780" s="6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customHeight="1" ht="16.5">
      <c r="A781" s="1"/>
      <c r="B781" s="1"/>
      <c r="C781" s="1"/>
      <c r="D781" s="6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customHeight="1" ht="16.5">
      <c r="A782" s="1"/>
      <c r="B782" s="1"/>
      <c r="C782" s="1"/>
      <c r="D782" s="6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customHeight="1" ht="16.5">
      <c r="A783" s="1"/>
      <c r="B783" s="1"/>
      <c r="C783" s="1"/>
      <c r="D783" s="6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customHeight="1" ht="16.5">
      <c r="A784" s="1"/>
      <c r="B784" s="1"/>
      <c r="C784" s="1"/>
      <c r="D784" s="6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customHeight="1" ht="16.5">
      <c r="A785" s="1"/>
      <c r="B785" s="1"/>
      <c r="C785" s="1"/>
      <c r="D785" s="6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customHeight="1" ht="16.5">
      <c r="A786" s="1"/>
      <c r="B786" s="1"/>
      <c r="C786" s="1"/>
      <c r="D786" s="6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customHeight="1" ht="16.5">
      <c r="A787" s="1"/>
      <c r="B787" s="1"/>
      <c r="C787" s="1"/>
      <c r="D787" s="6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customHeight="1" ht="16.5">
      <c r="A788" s="1"/>
      <c r="B788" s="1"/>
      <c r="C788" s="1"/>
      <c r="D788" s="6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customHeight="1" ht="16.5">
      <c r="A789" s="1"/>
      <c r="B789" s="1"/>
      <c r="C789" s="1"/>
      <c r="D789" s="6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customHeight="1" ht="16.5">
      <c r="A790" s="1"/>
      <c r="B790" s="1"/>
      <c r="C790" s="1"/>
      <c r="D790" s="6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customHeight="1" ht="16.5">
      <c r="A791" s="1"/>
      <c r="B791" s="1"/>
      <c r="C791" s="1"/>
      <c r="D791" s="6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customHeight="1" ht="16.5">
      <c r="A792" s="1"/>
      <c r="B792" s="1"/>
      <c r="C792" s="1"/>
      <c r="D792" s="6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customHeight="1" ht="16.5">
      <c r="A793" s="1"/>
      <c r="B793" s="1"/>
      <c r="C793" s="1"/>
      <c r="D793" s="6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customHeight="1" ht="16.5">
      <c r="A794" s="1"/>
      <c r="B794" s="1"/>
      <c r="C794" s="1"/>
      <c r="D794" s="6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customHeight="1" ht="16.5">
      <c r="A795" s="1"/>
      <c r="B795" s="1"/>
      <c r="C795" s="1"/>
      <c r="D795" s="6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customHeight="1" ht="16.5">
      <c r="A796" s="1"/>
      <c r="B796" s="1"/>
      <c r="C796" s="1"/>
      <c r="D796" s="6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customHeight="1" ht="16.5">
      <c r="A797" s="1"/>
      <c r="B797" s="1"/>
      <c r="C797" s="1"/>
      <c r="D797" s="6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customHeight="1" ht="16.5">
      <c r="A798" s="1"/>
      <c r="B798" s="1"/>
      <c r="C798" s="1"/>
      <c r="D798" s="6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customHeight="1" ht="16.5">
      <c r="A799" s="1"/>
      <c r="B799" s="1"/>
      <c r="C799" s="1"/>
      <c r="D799" s="6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customHeight="1" ht="16.5">
      <c r="A800" s="1"/>
      <c r="B800" s="1"/>
      <c r="C800" s="1"/>
      <c r="D800" s="6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customHeight="1" ht="16.5">
      <c r="A801" s="1"/>
      <c r="B801" s="1"/>
      <c r="C801" s="1"/>
      <c r="D801" s="6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customHeight="1" ht="16.5">
      <c r="A802" s="1"/>
      <c r="B802" s="1"/>
      <c r="C802" s="1"/>
      <c r="D802" s="6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customHeight="1" ht="16.5">
      <c r="A803" s="1"/>
      <c r="B803" s="1"/>
      <c r="C803" s="1"/>
      <c r="D803" s="6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customHeight="1" ht="16.5">
      <c r="A804" s="1"/>
      <c r="B804" s="1"/>
      <c r="C804" s="1"/>
      <c r="D804" s="6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customHeight="1" ht="16.5">
      <c r="A805" s="1"/>
      <c r="B805" s="1"/>
      <c r="C805" s="1"/>
      <c r="D805" s="6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customHeight="1" ht="16.5">
      <c r="A806" s="1"/>
      <c r="B806" s="1"/>
      <c r="C806" s="1"/>
      <c r="D806" s="6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customHeight="1" ht="16.5">
      <c r="A807" s="1"/>
      <c r="B807" s="1"/>
      <c r="C807" s="1"/>
      <c r="D807" s="6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customHeight="1" ht="16.5">
      <c r="A808" s="1"/>
      <c r="B808" s="1"/>
      <c r="C808" s="1"/>
      <c r="D808" s="6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customHeight="1" ht="16.5">
      <c r="A809" s="1"/>
      <c r="B809" s="1"/>
      <c r="C809" s="1"/>
      <c r="D809" s="6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customHeight="1" ht="16.5">
      <c r="A810" s="1"/>
      <c r="B810" s="1"/>
      <c r="C810" s="1"/>
      <c r="D810" s="6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customHeight="1" ht="16.5">
      <c r="A811" s="1"/>
      <c r="B811" s="1"/>
      <c r="C811" s="1"/>
      <c r="D811" s="6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customHeight="1" ht="16.5">
      <c r="A812" s="1"/>
      <c r="B812" s="1"/>
      <c r="C812" s="1"/>
      <c r="D812" s="6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customHeight="1" ht="16.5">
      <c r="A813" s="1"/>
      <c r="B813" s="1"/>
      <c r="C813" s="1"/>
      <c r="D813" s="6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customHeight="1" ht="16.5">
      <c r="A814" s="1"/>
      <c r="B814" s="1"/>
      <c r="C814" s="1"/>
      <c r="D814" s="6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customHeight="1" ht="16.5">
      <c r="A815" s="1"/>
      <c r="B815" s="1"/>
      <c r="C815" s="1"/>
      <c r="D815" s="6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customHeight="1" ht="16.5">
      <c r="A816" s="1"/>
      <c r="B816" s="1"/>
      <c r="C816" s="1"/>
      <c r="D816" s="6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customHeight="1" ht="16.5">
      <c r="A817" s="1"/>
      <c r="B817" s="1"/>
      <c r="C817" s="1"/>
      <c r="D817" s="6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customHeight="1" ht="16.5">
      <c r="A818" s="1"/>
      <c r="B818" s="1"/>
      <c r="C818" s="1"/>
      <c r="D818" s="6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customHeight="1" ht="16.5">
      <c r="A819" s="1"/>
      <c r="B819" s="1"/>
      <c r="C819" s="1"/>
      <c r="D819" s="6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customHeight="1" ht="16.5">
      <c r="A820" s="1"/>
      <c r="B820" s="1"/>
      <c r="C820" s="1"/>
      <c r="D820" s="6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customHeight="1" ht="16.5">
      <c r="A821" s="1"/>
      <c r="B821" s="1"/>
      <c r="C821" s="1"/>
      <c r="D821" s="6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customHeight="1" ht="16.5">
      <c r="A822" s="1"/>
      <c r="B822" s="1"/>
      <c r="C822" s="1"/>
      <c r="D822" s="6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customHeight="1" ht="16.5">
      <c r="A823" s="1"/>
      <c r="B823" s="1"/>
      <c r="C823" s="1"/>
      <c r="D823" s="6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customHeight="1" ht="16.5">
      <c r="A824" s="1"/>
      <c r="B824" s="1"/>
      <c r="C824" s="1"/>
      <c r="D824" s="6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customHeight="1" ht="16.5">
      <c r="A825" s="1"/>
      <c r="B825" s="1"/>
      <c r="C825" s="1"/>
      <c r="D825" s="6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customHeight="1" ht="16.5">
      <c r="A826" s="1"/>
      <c r="B826" s="1"/>
      <c r="C826" s="1"/>
      <c r="D826" s="6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customHeight="1" ht="16.5">
      <c r="A827" s="1"/>
      <c r="B827" s="1"/>
      <c r="C827" s="1"/>
      <c r="D827" s="6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customHeight="1" ht="16.5">
      <c r="A828" s="1"/>
      <c r="B828" s="1"/>
      <c r="C828" s="1"/>
      <c r="D828" s="6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customHeight="1" ht="16.5">
      <c r="A829" s="1"/>
      <c r="B829" s="1"/>
      <c r="C829" s="1"/>
      <c r="D829" s="6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customHeight="1" ht="16.5">
      <c r="A830" s="1"/>
      <c r="B830" s="1"/>
      <c r="C830" s="1"/>
      <c r="D830" s="6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customHeight="1" ht="16.5">
      <c r="A831" s="1"/>
      <c r="B831" s="1"/>
      <c r="C831" s="1"/>
      <c r="D831" s="6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customHeight="1" ht="16.5">
      <c r="A832" s="1"/>
      <c r="B832" s="1"/>
      <c r="C832" s="1"/>
      <c r="D832" s="6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customHeight="1" ht="16.5">
      <c r="A833" s="1"/>
      <c r="B833" s="1"/>
      <c r="C833" s="1"/>
      <c r="D833" s="6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customHeight="1" ht="16.5">
      <c r="A834" s="1"/>
      <c r="B834" s="1"/>
      <c r="C834" s="1"/>
      <c r="D834" s="6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customHeight="1" ht="16.5">
      <c r="A835" s="1"/>
      <c r="B835" s="1"/>
      <c r="C835" s="1"/>
      <c r="D835" s="6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customHeight="1" ht="16.5">
      <c r="A836" s="1"/>
      <c r="B836" s="1"/>
      <c r="C836" s="1"/>
      <c r="D836" s="6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customHeight="1" ht="16.5">
      <c r="A837" s="1"/>
      <c r="B837" s="1"/>
      <c r="C837" s="1"/>
      <c r="D837" s="6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customHeight="1" ht="16.5">
      <c r="A838" s="1"/>
      <c r="B838" s="1"/>
      <c r="C838" s="1"/>
      <c r="D838" s="6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customHeight="1" ht="16.5">
      <c r="A839" s="1"/>
      <c r="B839" s="1"/>
      <c r="C839" s="1"/>
      <c r="D839" s="6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customHeight="1" ht="16.5">
      <c r="A840" s="1"/>
      <c r="B840" s="1"/>
      <c r="C840" s="1"/>
      <c r="D840" s="6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customHeight="1" ht="16.5">
      <c r="A841" s="1"/>
      <c r="B841" s="1"/>
      <c r="C841" s="1"/>
      <c r="D841" s="6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customHeight="1" ht="16.5">
      <c r="A842" s="1"/>
      <c r="B842" s="1"/>
      <c r="C842" s="1"/>
      <c r="D842" s="6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customHeight="1" ht="16.5">
      <c r="A843" s="1"/>
      <c r="B843" s="1"/>
      <c r="C843" s="1"/>
      <c r="D843" s="6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customHeight="1" ht="16.5">
      <c r="A844" s="1"/>
      <c r="B844" s="1"/>
      <c r="C844" s="1"/>
      <c r="D844" s="6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customHeight="1" ht="16.5">
      <c r="A845" s="1"/>
      <c r="B845" s="1"/>
      <c r="C845" s="1"/>
      <c r="D845" s="6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customHeight="1" ht="16.5">
      <c r="A846" s="1"/>
      <c r="B846" s="1"/>
      <c r="C846" s="1"/>
      <c r="D846" s="6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customHeight="1" ht="16.5">
      <c r="A847" s="1"/>
      <c r="B847" s="1"/>
      <c r="C847" s="1"/>
      <c r="D847" s="6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customHeight="1" ht="16.5">
      <c r="A848" s="1"/>
      <c r="B848" s="1"/>
      <c r="C848" s="1"/>
      <c r="D848" s="6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customHeight="1" ht="16.5">
      <c r="A849" s="1"/>
      <c r="B849" s="1"/>
      <c r="C849" s="1"/>
      <c r="D849" s="6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customHeight="1" ht="16.5">
      <c r="A850" s="1"/>
      <c r="B850" s="1"/>
      <c r="C850" s="1"/>
      <c r="D850" s="6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customHeight="1" ht="16.5">
      <c r="A851" s="1"/>
      <c r="B851" s="1"/>
      <c r="C851" s="1"/>
      <c r="D851" s="6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customHeight="1" ht="16.5">
      <c r="A852" s="1"/>
      <c r="B852" s="1"/>
      <c r="C852" s="1"/>
      <c r="D852" s="6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customHeight="1" ht="16.5">
      <c r="A853" s="1"/>
      <c r="B853" s="1"/>
      <c r="C853" s="1"/>
      <c r="D853" s="6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customHeight="1" ht="16.5">
      <c r="A854" s="1"/>
      <c r="B854" s="1"/>
      <c r="C854" s="1"/>
      <c r="D854" s="6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customHeight="1" ht="16.5">
      <c r="A855" s="1"/>
      <c r="B855" s="1"/>
      <c r="C855" s="1"/>
      <c r="D855" s="6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customHeight="1" ht="16.5">
      <c r="A856" s="1"/>
      <c r="B856" s="1"/>
      <c r="C856" s="1"/>
      <c r="D856" s="6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customHeight="1" ht="16.5">
      <c r="A857" s="1"/>
      <c r="B857" s="1"/>
      <c r="C857" s="1"/>
      <c r="D857" s="6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customHeight="1" ht="16.5">
      <c r="A858" s="1"/>
      <c r="B858" s="1"/>
      <c r="C858" s="1"/>
      <c r="D858" s="6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customHeight="1" ht="16.5">
      <c r="A859" s="1"/>
      <c r="B859" s="1"/>
      <c r="C859" s="1"/>
      <c r="D859" s="6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customHeight="1" ht="16.5">
      <c r="A860" s="1"/>
      <c r="B860" s="1"/>
      <c r="C860" s="1"/>
      <c r="D860" s="6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customHeight="1" ht="16.5">
      <c r="A861" s="1"/>
      <c r="B861" s="1"/>
      <c r="C861" s="1"/>
      <c r="D861" s="6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customHeight="1" ht="16.5">
      <c r="A862" s="1"/>
      <c r="B862" s="1"/>
      <c r="C862" s="1"/>
      <c r="D862" s="6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customHeight="1" ht="16.5">
      <c r="A863" s="1"/>
      <c r="B863" s="1"/>
      <c r="C863" s="1"/>
      <c r="D863" s="6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customHeight="1" ht="16.5">
      <c r="A864" s="1"/>
      <c r="B864" s="1"/>
      <c r="C864" s="1"/>
      <c r="D864" s="6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customHeight="1" ht="16.5">
      <c r="A865" s="1"/>
      <c r="B865" s="1"/>
      <c r="C865" s="1"/>
      <c r="D865" s="6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customHeight="1" ht="16.5">
      <c r="A866" s="1"/>
      <c r="B866" s="1"/>
      <c r="C866" s="1"/>
      <c r="D866" s="6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customHeight="1" ht="16.5">
      <c r="A867" s="1"/>
      <c r="B867" s="1"/>
      <c r="C867" s="1"/>
      <c r="D867" s="6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customHeight="1" ht="16.5">
      <c r="A868" s="1"/>
      <c r="B868" s="1"/>
      <c r="C868" s="1"/>
      <c r="D868" s="6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customHeight="1" ht="16.5">
      <c r="A869" s="1"/>
      <c r="B869" s="1"/>
      <c r="C869" s="1"/>
      <c r="D869" s="6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customHeight="1" ht="16.5">
      <c r="A870" s="1"/>
      <c r="B870" s="1"/>
      <c r="C870" s="1"/>
      <c r="D870" s="6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customHeight="1" ht="16.5">
      <c r="A871" s="1"/>
      <c r="B871" s="1"/>
      <c r="C871" s="1"/>
      <c r="D871" s="6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customHeight="1" ht="16.5">
      <c r="A872" s="1"/>
      <c r="B872" s="1"/>
      <c r="C872" s="1"/>
      <c r="D872" s="6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customHeight="1" ht="16.5">
      <c r="A873" s="1"/>
      <c r="B873" s="1"/>
      <c r="C873" s="1"/>
      <c r="D873" s="6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customHeight="1" ht="16.5">
      <c r="A874" s="1"/>
      <c r="B874" s="1"/>
      <c r="C874" s="1"/>
      <c r="D874" s="6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customHeight="1" ht="16.5">
      <c r="A875" s="1"/>
      <c r="B875" s="1"/>
      <c r="C875" s="1"/>
      <c r="D875" s="6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customHeight="1" ht="16.5">
      <c r="A876" s="1"/>
      <c r="B876" s="1"/>
      <c r="C876" s="1"/>
      <c r="D876" s="6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customHeight="1" ht="16.5">
      <c r="A877" s="1"/>
      <c r="B877" s="1"/>
      <c r="C877" s="1"/>
      <c r="D877" s="6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customHeight="1" ht="16.5">
      <c r="A878" s="1"/>
      <c r="B878" s="1"/>
      <c r="C878" s="1"/>
      <c r="D878" s="6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customHeight="1" ht="16.5">
      <c r="A879" s="1"/>
      <c r="B879" s="1"/>
      <c r="C879" s="1"/>
      <c r="D879" s="6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customHeight="1" ht="16.5">
      <c r="A880" s="1"/>
      <c r="B880" s="1"/>
      <c r="C880" s="1"/>
      <c r="D880" s="6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customHeight="1" ht="16.5">
      <c r="A881" s="1"/>
      <c r="B881" s="1"/>
      <c r="C881" s="1"/>
      <c r="D881" s="6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customHeight="1" ht="16.5">
      <c r="A882" s="1"/>
      <c r="B882" s="1"/>
      <c r="C882" s="1"/>
      <c r="D882" s="6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customHeight="1" ht="16.5">
      <c r="A883" s="1"/>
      <c r="B883" s="1"/>
      <c r="C883" s="1"/>
      <c r="D883" s="6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customHeight="1" ht="16.5">
      <c r="A884" s="1"/>
      <c r="B884" s="1"/>
      <c r="C884" s="1"/>
      <c r="D884" s="6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customHeight="1" ht="16.5">
      <c r="A885" s="1"/>
      <c r="B885" s="1"/>
      <c r="C885" s="1"/>
      <c r="D885" s="6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customHeight="1" ht="16.5">
      <c r="A886" s="1"/>
      <c r="B886" s="1"/>
      <c r="C886" s="1"/>
      <c r="D886" s="6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customHeight="1" ht="16.5">
      <c r="A887" s="1"/>
      <c r="B887" s="1"/>
      <c r="C887" s="1"/>
      <c r="D887" s="6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customHeight="1" ht="16.5">
      <c r="A888" s="1"/>
      <c r="B888" s="1"/>
      <c r="C888" s="1"/>
      <c r="D888" s="6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customHeight="1" ht="16.5">
      <c r="A889" s="1"/>
      <c r="B889" s="1"/>
      <c r="C889" s="1"/>
      <c r="D889" s="6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customHeight="1" ht="16.5">
      <c r="A890" s="1"/>
      <c r="B890" s="1"/>
      <c r="C890" s="1"/>
      <c r="D890" s="6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customHeight="1" ht="16.5">
      <c r="A891" s="1"/>
      <c r="B891" s="1"/>
      <c r="C891" s="1"/>
      <c r="D891" s="6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customHeight="1" ht="16.5">
      <c r="A892" s="1"/>
      <c r="B892" s="1"/>
      <c r="C892" s="1"/>
      <c r="D892" s="6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customHeight="1" ht="16.5">
      <c r="A893" s="1"/>
      <c r="B893" s="1"/>
      <c r="C893" s="1"/>
      <c r="D893" s="6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customHeight="1" ht="16.5">
      <c r="A894" s="1"/>
      <c r="B894" s="1"/>
      <c r="C894" s="1"/>
      <c r="D894" s="6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customHeight="1" ht="16.5">
      <c r="A895" s="1"/>
      <c r="B895" s="1"/>
      <c r="C895" s="1"/>
      <c r="D895" s="6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customHeight="1" ht="16.5">
      <c r="A896" s="1"/>
      <c r="B896" s="1"/>
      <c r="C896" s="1"/>
      <c r="D896" s="6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customHeight="1" ht="16.5">
      <c r="A897" s="1"/>
      <c r="B897" s="1"/>
      <c r="C897" s="1"/>
      <c r="D897" s="6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customHeight="1" ht="16.5">
      <c r="A898" s="1"/>
      <c r="B898" s="1"/>
      <c r="C898" s="1"/>
      <c r="D898" s="6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customHeight="1" ht="16.5">
      <c r="A899" s="1"/>
      <c r="B899" s="1"/>
      <c r="C899" s="1"/>
      <c r="D899" s="6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customHeight="1" ht="16.5">
      <c r="A900" s="1"/>
      <c r="B900" s="1"/>
      <c r="C900" s="1"/>
      <c r="D900" s="6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customHeight="1" ht="16.5">
      <c r="A901" s="1"/>
      <c r="B901" s="1"/>
      <c r="C901" s="1"/>
      <c r="D901" s="6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customHeight="1" ht="16.5">
      <c r="A902" s="1"/>
      <c r="B902" s="1"/>
      <c r="C902" s="1"/>
      <c r="D902" s="6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customHeight="1" ht="16.5">
      <c r="A903" s="1"/>
      <c r="B903" s="1"/>
      <c r="C903" s="1"/>
      <c r="D903" s="6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customHeight="1" ht="16.5">
      <c r="A904" s="1"/>
      <c r="B904" s="1"/>
      <c r="C904" s="1"/>
      <c r="D904" s="6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customHeight="1" ht="16.5">
      <c r="A905" s="1"/>
      <c r="B905" s="1"/>
      <c r="C905" s="1"/>
      <c r="D905" s="6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customHeight="1" ht="16.5">
      <c r="A906" s="1"/>
      <c r="B906" s="1"/>
      <c r="C906" s="1"/>
      <c r="D906" s="6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customHeight="1" ht="16.5">
      <c r="A907" s="1"/>
      <c r="B907" s="1"/>
      <c r="C907" s="1"/>
      <c r="D907" s="6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customHeight="1" ht="16.5">
      <c r="A908" s="1"/>
      <c r="B908" s="1"/>
      <c r="C908" s="1"/>
      <c r="D908" s="6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customHeight="1" ht="16.5">
      <c r="A909" s="1"/>
      <c r="B909" s="1"/>
      <c r="C909" s="1"/>
      <c r="D909" s="6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customHeight="1" ht="16.5">
      <c r="A910" s="1"/>
      <c r="B910" s="1"/>
      <c r="C910" s="1"/>
      <c r="D910" s="6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customHeight="1" ht="16.5">
      <c r="A911" s="1"/>
      <c r="B911" s="1"/>
      <c r="C911" s="1"/>
      <c r="D911" s="6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customHeight="1" ht="16.5">
      <c r="A912" s="1"/>
      <c r="B912" s="1"/>
      <c r="C912" s="1"/>
      <c r="D912" s="6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customHeight="1" ht="16.5">
      <c r="A913" s="1"/>
      <c r="B913" s="1"/>
      <c r="C913" s="1"/>
      <c r="D913" s="6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customHeight="1" ht="16.5">
      <c r="A914" s="1"/>
      <c r="B914" s="1"/>
      <c r="C914" s="1"/>
      <c r="D914" s="6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customHeight="1" ht="16.5">
      <c r="A915" s="1"/>
      <c r="B915" s="1"/>
      <c r="C915" s="1"/>
      <c r="D915" s="6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customHeight="1" ht="16.5">
      <c r="A916" s="1"/>
      <c r="B916" s="1"/>
      <c r="C916" s="1"/>
      <c r="D916" s="6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customHeight="1" ht="16.5">
      <c r="A917" s="1"/>
      <c r="B917" s="1"/>
      <c r="C917" s="1"/>
      <c r="D917" s="6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customHeight="1" ht="16.5">
      <c r="A918" s="1"/>
      <c r="B918" s="1"/>
      <c r="C918" s="1"/>
      <c r="D918" s="6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customHeight="1" ht="16.5">
      <c r="A919" s="1"/>
      <c r="B919" s="1"/>
      <c r="C919" s="1"/>
      <c r="D919" s="6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customHeight="1" ht="16.5">
      <c r="A920" s="1"/>
      <c r="B920" s="1"/>
      <c r="C920" s="1"/>
      <c r="D920" s="6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customHeight="1" ht="16.5">
      <c r="A921" s="1"/>
      <c r="B921" s="1"/>
      <c r="C921" s="1"/>
      <c r="D921" s="6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customHeight="1" ht="16.5">
      <c r="A922" s="1"/>
      <c r="B922" s="1"/>
      <c r="C922" s="1"/>
      <c r="D922" s="6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customHeight="1" ht="16.5">
      <c r="A923" s="1"/>
      <c r="B923" s="1"/>
      <c r="C923" s="1"/>
      <c r="D923" s="6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customHeight="1" ht="16.5">
      <c r="A924" s="1"/>
      <c r="B924" s="1"/>
      <c r="C924" s="1"/>
      <c r="D924" s="6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customHeight="1" ht="16.5">
      <c r="A925" s="1"/>
      <c r="B925" s="1"/>
      <c r="C925" s="1"/>
      <c r="D925" s="6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customHeight="1" ht="16.5">
      <c r="A926" s="1"/>
      <c r="B926" s="1"/>
      <c r="C926" s="1"/>
      <c r="D926" s="6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customHeight="1" ht="16.5">
      <c r="A927" s="1"/>
      <c r="B927" s="1"/>
      <c r="C927" s="1"/>
      <c r="D927" s="6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customHeight="1" ht="16.5">
      <c r="A928" s="1"/>
      <c r="B928" s="1"/>
      <c r="C928" s="1"/>
      <c r="D928" s="6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customHeight="1" ht="16.5">
      <c r="A929" s="1"/>
      <c r="B929" s="1"/>
      <c r="C929" s="1"/>
      <c r="D929" s="6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customHeight="1" ht="16.5">
      <c r="A930" s="1"/>
      <c r="B930" s="1"/>
      <c r="C930" s="1"/>
      <c r="D930" s="6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customHeight="1" ht="16.5">
      <c r="A931" s="1"/>
      <c r="B931" s="1"/>
      <c r="C931" s="1"/>
      <c r="D931" s="6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customHeight="1" ht="16.5">
      <c r="A932" s="1"/>
      <c r="B932" s="1"/>
      <c r="C932" s="1"/>
      <c r="D932" s="6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customHeight="1" ht="16.5">
      <c r="A933" s="1"/>
      <c r="B933" s="1"/>
      <c r="C933" s="1"/>
      <c r="D933" s="6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customHeight="1" ht="16.5">
      <c r="A934" s="1"/>
      <c r="B934" s="1"/>
      <c r="C934" s="1"/>
      <c r="D934" s="6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customHeight="1" ht="16.5">
      <c r="A935" s="1"/>
      <c r="B935" s="1"/>
      <c r="C935" s="1"/>
      <c r="D935" s="6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customHeight="1" ht="16.5">
      <c r="A936" s="1"/>
      <c r="B936" s="1"/>
      <c r="C936" s="1"/>
      <c r="D936" s="6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customHeight="1" ht="16.5">
      <c r="A937" s="1"/>
      <c r="B937" s="1"/>
      <c r="C937" s="1"/>
      <c r="D937" s="6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customHeight="1" ht="16.5">
      <c r="A938" s="1"/>
      <c r="B938" s="1"/>
      <c r="C938" s="1"/>
      <c r="D938" s="6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customHeight="1" ht="16.5">
      <c r="A939" s="1"/>
      <c r="B939" s="1"/>
      <c r="C939" s="1"/>
      <c r="D939" s="6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customHeight="1" ht="16.5">
      <c r="A940" s="1"/>
      <c r="B940" s="1"/>
      <c r="C940" s="1"/>
      <c r="D940" s="6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customHeight="1" ht="16.5">
      <c r="A941" s="1"/>
      <c r="B941" s="1"/>
      <c r="C941" s="1"/>
      <c r="D941" s="6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customHeight="1" ht="16.5">
      <c r="A942" s="1"/>
      <c r="B942" s="1"/>
      <c r="C942" s="1"/>
      <c r="D942" s="6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customHeight="1" ht="16.5">
      <c r="A943" s="1"/>
      <c r="B943" s="1"/>
      <c r="C943" s="1"/>
      <c r="D943" s="6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customHeight="1" ht="16.5">
      <c r="A944" s="1"/>
      <c r="B944" s="1"/>
      <c r="C944" s="1"/>
      <c r="D944" s="6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customHeight="1" ht="16.5">
      <c r="A945" s="1"/>
      <c r="B945" s="1"/>
      <c r="C945" s="1"/>
      <c r="D945" s="6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customHeight="1" ht="16.5">
      <c r="A946" s="1"/>
      <c r="B946" s="1"/>
      <c r="C946" s="1"/>
      <c r="D946" s="6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customHeight="1" ht="16.5">
      <c r="A947" s="1"/>
      <c r="B947" s="1"/>
      <c r="C947" s="1"/>
      <c r="D947" s="6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customHeight="1" ht="16.5">
      <c r="A948" s="1"/>
      <c r="B948" s="1"/>
      <c r="C948" s="1"/>
      <c r="D948" s="6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customHeight="1" ht="16.5">
      <c r="A949" s="1"/>
      <c r="B949" s="1"/>
      <c r="C949" s="1"/>
      <c r="D949" s="6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customHeight="1" ht="16.5">
      <c r="A950" s="1"/>
      <c r="B950" s="1"/>
      <c r="C950" s="1"/>
      <c r="D950" s="6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customHeight="1" ht="16.5">
      <c r="A951" s="1"/>
      <c r="B951" s="1"/>
      <c r="C951" s="1"/>
      <c r="D951" s="6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customHeight="1" ht="16.5">
      <c r="A952" s="1"/>
      <c r="B952" s="1"/>
      <c r="C952" s="1"/>
      <c r="D952" s="6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customHeight="1" ht="16.5">
      <c r="A953" s="1"/>
      <c r="B953" s="1"/>
      <c r="C953" s="1"/>
      <c r="D953" s="6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customHeight="1" ht="16.5">
      <c r="A954" s="1"/>
      <c r="B954" s="1"/>
      <c r="C954" s="1"/>
      <c r="D954" s="6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customHeight="1" ht="16.5">
      <c r="A955" s="1"/>
      <c r="B955" s="1"/>
      <c r="C955" s="1"/>
      <c r="D955" s="6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customHeight="1" ht="16.5">
      <c r="A956" s="1"/>
      <c r="B956" s="1"/>
      <c r="C956" s="1"/>
      <c r="D956" s="6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customHeight="1" ht="16.5">
      <c r="A957" s="1"/>
      <c r="B957" s="1"/>
      <c r="C957" s="1"/>
      <c r="D957" s="6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customHeight="1" ht="16.5">
      <c r="A958" s="1"/>
      <c r="B958" s="1"/>
      <c r="C958" s="1"/>
      <c r="D958" s="6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customHeight="1" ht="16.5">
      <c r="A959" s="1"/>
      <c r="B959" s="1"/>
      <c r="C959" s="1"/>
      <c r="D959" s="6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customHeight="1" ht="16.5">
      <c r="A960" s="1"/>
      <c r="B960" s="1"/>
      <c r="C960" s="1"/>
      <c r="D960" s="6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customHeight="1" ht="16.5">
      <c r="A961" s="1"/>
      <c r="B961" s="1"/>
      <c r="C961" s="1"/>
      <c r="D961" s="6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customHeight="1" ht="16.5">
      <c r="A962" s="1"/>
      <c r="B962" s="1"/>
      <c r="C962" s="1"/>
      <c r="D962" s="6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customHeight="1" ht="16.5">
      <c r="A963" s="1"/>
      <c r="B963" s="1"/>
      <c r="C963" s="1"/>
      <c r="D963" s="6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customHeight="1" ht="16.5">
      <c r="A964" s="1"/>
      <c r="B964" s="1"/>
      <c r="C964" s="1"/>
      <c r="D964" s="6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customHeight="1" ht="16.5">
      <c r="A965" s="1"/>
      <c r="B965" s="1"/>
      <c r="C965" s="1"/>
      <c r="D965" s="6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customHeight="1" ht="16.5">
      <c r="A966" s="1"/>
      <c r="B966" s="1"/>
      <c r="C966" s="1"/>
      <c r="D966" s="6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customHeight="1" ht="16.5">
      <c r="A967" s="1"/>
      <c r="B967" s="1"/>
      <c r="C967" s="1"/>
      <c r="D967" s="6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customHeight="1" ht="16.5">
      <c r="A968" s="1"/>
      <c r="B968" s="1"/>
      <c r="C968" s="1"/>
      <c r="D968" s="6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customHeight="1" ht="16.5">
      <c r="A969" s="1"/>
      <c r="B969" s="1"/>
      <c r="C969" s="1"/>
      <c r="D969" s="6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customHeight="1" ht="16.5">
      <c r="A970" s="1"/>
      <c r="B970" s="1"/>
      <c r="C970" s="1"/>
      <c r="D970" s="6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customHeight="1" ht="16.5">
      <c r="A971" s="1"/>
      <c r="B971" s="1"/>
      <c r="C971" s="1"/>
      <c r="D971" s="6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customHeight="1" ht="16.5">
      <c r="A972" s="1"/>
      <c r="B972" s="1"/>
      <c r="C972" s="1"/>
      <c r="D972" s="6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customHeight="1" ht="16.5">
      <c r="A973" s="1"/>
      <c r="B973" s="1"/>
      <c r="C973" s="1"/>
      <c r="D973" s="6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customHeight="1" ht="16.5">
      <c r="A974" s="1"/>
      <c r="B974" s="1"/>
      <c r="C974" s="1"/>
      <c r="D974" s="6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customHeight="1" ht="16.5">
      <c r="A975" s="1"/>
      <c r="B975" s="1"/>
      <c r="C975" s="1"/>
      <c r="D975" s="6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customHeight="1" ht="16.5">
      <c r="A976" s="1"/>
      <c r="B976" s="1"/>
      <c r="C976" s="1"/>
      <c r="D976" s="6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customHeight="1" ht="16.5">
      <c r="A977" s="1"/>
      <c r="B977" s="1"/>
      <c r="C977" s="1"/>
      <c r="D977" s="6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customHeight="1" ht="16.5">
      <c r="A978" s="1"/>
      <c r="B978" s="1"/>
      <c r="C978" s="1"/>
      <c r="D978" s="6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customHeight="1" ht="16.5">
      <c r="A979" s="1"/>
      <c r="B979" s="1"/>
      <c r="C979" s="1"/>
      <c r="D979" s="6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customHeight="1" ht="16.5">
      <c r="A980" s="1"/>
      <c r="B980" s="1"/>
      <c r="C980" s="1"/>
      <c r="D980" s="6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customHeight="1" ht="16.5">
      <c r="A981" s="1"/>
      <c r="B981" s="1"/>
      <c r="C981" s="1"/>
      <c r="D981" s="6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customHeight="1" ht="16.5">
      <c r="A982" s="1"/>
      <c r="B982" s="1"/>
      <c r="C982" s="1"/>
      <c r="D982" s="6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customHeight="1" ht="16.5">
      <c r="A983" s="1"/>
      <c r="B983" s="1"/>
      <c r="C983" s="1"/>
      <c r="D983" s="6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customHeight="1" ht="16.5">
      <c r="A984" s="1"/>
      <c r="B984" s="1"/>
      <c r="C984" s="1"/>
      <c r="D984" s="6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>
    <mergeCell ref="F32:K32"/>
    <mergeCell ref="G33:J33"/>
    <mergeCell ref="A16:C16"/>
    <mergeCell ref="A18:C18"/>
    <mergeCell ref="A19:C19"/>
    <mergeCell ref="A20:C20"/>
    <mergeCell ref="F23:H23"/>
    <mergeCell ref="F26:K26"/>
    <mergeCell ref="G27:J27"/>
  </mergeCells>
  <printOptions gridLines="false" gridLinesSet="true"/>
  <pageMargins left="0.7" right="0.7" top="1.96" bottom="0.75" header="0" footer="0"/>
  <pageSetup paperSize="9" orientation="portrait" scale="95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995"/>
  <sheetViews>
    <sheetView tabSelected="0" workbookViewId="0" zoomScale="69" showGridLines="true" showRowColHeaders="1">
      <selection activeCell="G44" sqref="G44"/>
    </sheetView>
  </sheetViews>
  <sheetFormatPr customHeight="true" defaultRowHeight="15" defaultColWidth="14.453125" outlineLevelRow="0" outlineLevelCol="0"/>
  <cols>
    <col min="1" max="1" width="6.1796875" customWidth="true" style="0"/>
    <col min="2" max="2" width="6.1796875" customWidth="true" style="0"/>
    <col min="3" max="3" width="32.453125" customWidth="true" style="0"/>
    <col min="4" max="4" width="14.1796875" customWidth="true" style="0"/>
    <col min="5" max="5" width="14.453125" style="0"/>
    <col min="6" max="6" width="19.453125" customWidth="true" style="0"/>
    <col min="7" max="7" width="15.6328125" customWidth="true" style="0"/>
    <col min="8" max="8" width="28.36328125" customWidth="true" style="0"/>
    <col min="9" max="9" width="18.36328125" customWidth="true" style="0"/>
    <col min="10" max="10" width="11.36328125" customWidth="true" style="0"/>
    <col min="11" max="11" width="29.81640625" customWidth="true" style="0"/>
    <col min="12" max="12" width="15" customWidth="true" style="0"/>
    <col min="13" max="13" width="54.1796875" customWidth="true" style="0"/>
    <col min="14" max="14" width="9.1796875" customWidth="true" style="0"/>
    <col min="15" max="15" width="9.1796875" customWidth="true" style="0"/>
    <col min="16" max="16" width="9.1796875" customWidth="true" style="0"/>
    <col min="17" max="17" width="9.1796875" customWidth="true" style="0"/>
    <col min="18" max="18" width="9.1796875" customWidth="true" style="0"/>
    <col min="19" max="19" width="9.1796875" customWidth="true" style="0"/>
    <col min="20" max="20" width="9.1796875" customWidth="true" style="0"/>
    <col min="21" max="21" width="9.1796875" customWidth="true" style="0"/>
    <col min="22" max="22" width="9.1796875" customWidth="true" style="0"/>
    <col min="23" max="23" width="9.1796875" customWidth="true" style="0"/>
    <col min="24" max="24" width="9.1796875" customWidth="true" style="0"/>
    <col min="25" max="25" width="9.1796875" customWidth="true" style="0"/>
    <col min="26" max="26" width="9.1796875" customWidth="true" style="0"/>
    <col min="27" max="27" width="9.1796875" customWidth="true" style="0"/>
    <col min="28" max="28" width="9.1796875" customWidth="true" style="0"/>
  </cols>
  <sheetData>
    <row r="1" spans="1:29" customHeight="1" ht="16.5">
      <c r="A1" s="2"/>
      <c r="B1" s="2"/>
      <c r="C1" s="235" t="s">
        <v>245</v>
      </c>
      <c r="D1" s="234"/>
      <c r="E1" s="234"/>
      <c r="F1" s="234"/>
      <c r="G1" s="234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customHeight="1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customHeight="1" ht="16.5">
      <c r="A3" s="42" t="s">
        <v>246</v>
      </c>
      <c r="B3" s="315" t="s">
        <v>247</v>
      </c>
      <c r="C3" s="234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customHeight="1" ht="16.5">
      <c r="A4" s="1"/>
      <c r="B4" s="64" t="s">
        <v>248</v>
      </c>
      <c r="C4" s="1" t="s">
        <v>249</v>
      </c>
      <c r="D4" s="69">
        <f>'Olah Data'!J10</f>
        <v>1.4507352941176</v>
      </c>
      <c r="E4" s="114" t="s">
        <v>250</v>
      </c>
      <c r="F4" s="69">
        <f>'Olah Data'!K10</f>
        <v>0.5</v>
      </c>
      <c r="G4" s="1" t="s">
        <v>141</v>
      </c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customHeight="1" ht="16.5">
      <c r="A5" s="1"/>
      <c r="B5" s="64" t="s">
        <v>251</v>
      </c>
      <c r="C5" s="1" t="s">
        <v>252</v>
      </c>
      <c r="D5" s="69">
        <f>'Olah Data'!J11</f>
        <v>2.3335714285714</v>
      </c>
      <c r="E5" s="114" t="s">
        <v>250</v>
      </c>
      <c r="F5" s="69">
        <f>'Olah Data'!K11</f>
        <v>2.3</v>
      </c>
      <c r="G5" s="1" t="s">
        <v>253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customHeight="1" ht="16.5">
      <c r="A6" s="1"/>
      <c r="B6" s="64" t="s">
        <v>205</v>
      </c>
      <c r="C6" s="1" t="s">
        <v>254</v>
      </c>
      <c r="D6" s="69">
        <f>'Olah Data'!J12</f>
        <v>1.0834126213592</v>
      </c>
      <c r="E6" s="114" t="s">
        <v>250</v>
      </c>
      <c r="F6" s="69">
        <f>'Olah Data'!K12</f>
        <v>1.2</v>
      </c>
      <c r="G6" s="1" t="s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customHeight="1" ht="16.5">
      <c r="A7" s="66"/>
      <c r="B7" s="66"/>
      <c r="C7" s="6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customHeight="1" ht="16.5">
      <c r="A8" s="42" t="s">
        <v>255</v>
      </c>
      <c r="B8" s="324" t="s">
        <v>256</v>
      </c>
      <c r="C8" s="237"/>
      <c r="D8" s="23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customHeight="1" ht="16.5">
      <c r="A9" s="42"/>
      <c r="B9" s="221" t="s">
        <v>257</v>
      </c>
      <c r="C9" s="3"/>
      <c r="D9" s="7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customHeight="1" ht="37.5">
      <c r="A10" s="42"/>
      <c r="B10" s="224" t="s">
        <v>29</v>
      </c>
      <c r="C10" s="225" t="s">
        <v>258</v>
      </c>
      <c r="D10" s="225" t="s">
        <v>259</v>
      </c>
      <c r="E10" s="225" t="s">
        <v>123</v>
      </c>
      <c r="F10" s="225" t="s">
        <v>260</v>
      </c>
      <c r="G10" s="225" t="s">
        <v>261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customHeight="1" ht="16.5">
      <c r="A11" s="42"/>
      <c r="B11" s="29">
        <v>1</v>
      </c>
      <c r="C11" s="26" t="str">
        <f>'LK yg diisi'!B20</f>
        <v>X-Ray Multimeter</v>
      </c>
      <c r="D11" s="26" t="str">
        <f>'LK yg diisi'!C20</f>
        <v>RTI Group</v>
      </c>
      <c r="E11" s="26" t="str">
        <f>'LK yg diisi'!D20</f>
        <v>Piranha</v>
      </c>
      <c r="F11" s="26" t="str">
        <f>'LK yg diisi'!E20</f>
        <v>CB2-22080116</v>
      </c>
      <c r="G11" s="26" t="str">
        <f>'LK yg diisi'!F20</f>
        <v>RTI Group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customHeight="1" ht="16.5">
      <c r="A12" s="42"/>
      <c r="B12" s="29">
        <v>2</v>
      </c>
      <c r="C12" s="26" t="str">
        <f>'LK yg diisi'!B21</f>
        <v>Electrical Safety Analyzer</v>
      </c>
      <c r="D12" s="26" t="str">
        <f>'LK yg diisi'!C21</f>
        <v>Fluke Biomedical</v>
      </c>
      <c r="E12" s="26" t="str">
        <f>'LK yg diisi'!D21</f>
        <v>ESA 612</v>
      </c>
      <c r="F12" s="26">
        <f>'LK yg diisi'!E21</f>
        <v>5977047</v>
      </c>
      <c r="G12" s="26" t="str">
        <f>'LK yg diisi'!F21</f>
        <v>LK-032-IDN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customHeight="1" ht="16.5">
      <c r="A13" s="42"/>
      <c r="B13" s="29">
        <v>3</v>
      </c>
      <c r="C13" s="26" t="str">
        <f>'LK yg diisi'!B22</f>
        <v>Thermohygrometer</v>
      </c>
      <c r="D13" s="26" t="str">
        <f>'LK yg diisi'!C22</f>
        <v>Fluke</v>
      </c>
      <c r="E13" s="26">
        <f>'LK yg diisi'!D22</f>
        <v>971</v>
      </c>
      <c r="F13" s="26" t="str">
        <f>'LK yg diisi'!E22</f>
        <v>FNLO6QPQVJS</v>
      </c>
      <c r="G13" s="26" t="str">
        <f>'LK yg diisi'!F22</f>
        <v>LK-032-IDN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customHeight="1" ht="16.5">
      <c r="A14" s="1"/>
      <c r="B14" s="1"/>
      <c r="C14" s="1"/>
      <c r="D14" s="1"/>
      <c r="E14" s="71"/>
      <c r="F14" s="1"/>
      <c r="G14" s="7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customHeight="1" ht="16.5">
      <c r="A15" s="42" t="s">
        <v>262</v>
      </c>
      <c r="B15" s="42" t="s">
        <v>263</v>
      </c>
      <c r="C15" s="42"/>
      <c r="D15" s="4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customHeight="1" ht="16.5">
      <c r="A16" s="1" t="s">
        <v>264</v>
      </c>
      <c r="B16" s="2" t="s">
        <v>248</v>
      </c>
      <c r="C16" s="42" t="s">
        <v>265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9" customHeight="1" ht="16.5">
      <c r="A17" s="1"/>
      <c r="B17" s="64"/>
      <c r="C17" s="66" t="str">
        <f>'LK yg diisi'!B37</f>
        <v>Badan dan Permukaan Alat/ Body &amp; Surface Of The Equipment</v>
      </c>
      <c r="D17" s="227" t="s">
        <v>222</v>
      </c>
      <c r="E17" s="184" t="s">
        <v>266</v>
      </c>
      <c r="F17" s="228" t="s">
        <v>267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customHeight="1" ht="16.5">
      <c r="A18" s="1"/>
      <c r="B18" s="64"/>
      <c r="C18" s="66" t="str">
        <f>'LK yg diisi'!B38</f>
        <v>Kotak kontak alat/ Equipment Contact Box</v>
      </c>
      <c r="D18" s="227" t="s">
        <v>222</v>
      </c>
      <c r="E18" s="184" t="s">
        <v>266</v>
      </c>
      <c r="F18" s="228" t="s">
        <v>267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customHeight="1" ht="16.5">
      <c r="A19" s="1"/>
      <c r="B19" s="64"/>
      <c r="C19" s="66" t="str">
        <f>'LK yg diisi'!B39</f>
        <v>Kabel catu utama/ Main Power Cable</v>
      </c>
      <c r="D19" s="227"/>
      <c r="E19" s="184" t="s">
        <v>266</v>
      </c>
      <c r="F19" s="228" t="s">
        <v>267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customHeight="1" ht="16.5">
      <c r="A20" s="1"/>
      <c r="B20" s="64"/>
      <c r="C20" s="66" t="str">
        <f>'LK yg diisi'!B40</f>
        <v>Tombol dan selektor (knob)/ Buttons &amp; Selectors</v>
      </c>
      <c r="D20" s="227"/>
      <c r="E20" s="184" t="s">
        <v>266</v>
      </c>
      <c r="F20" s="228" t="s">
        <v>267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customHeight="1" ht="16.5">
      <c r="A21" s="1"/>
      <c r="B21" s="64"/>
      <c r="C21" s="66" t="str">
        <f>'LK yg diisi'!B41</f>
        <v>Tampilan dan Indikator/ Display &amp; Indicators</v>
      </c>
      <c r="D21" s="227" t="s">
        <v>222</v>
      </c>
      <c r="E21" s="184" t="s">
        <v>266</v>
      </c>
      <c r="F21" s="228" t="s">
        <v>267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customHeight="1" ht="16.5">
      <c r="A22" s="1"/>
      <c r="B22" s="6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customHeight="1" ht="16.5">
      <c r="A23" s="1"/>
      <c r="B23" s="2" t="s">
        <v>251</v>
      </c>
      <c r="C23" s="226" t="s">
        <v>268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customHeight="1" ht="16.5">
      <c r="A24" s="1"/>
      <c r="B24" s="64"/>
      <c r="C24" s="66" t="str">
        <f>C17</f>
        <v>Badan dan Permukaan Alat/ Body &amp; Surface Of The Equipment</v>
      </c>
      <c r="D24" s="227" t="s">
        <v>222</v>
      </c>
      <c r="E24" s="184" t="s">
        <v>266</v>
      </c>
      <c r="F24" s="228" t="s">
        <v>267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9" customHeight="1" ht="16.5">
      <c r="A25" s="1"/>
      <c r="B25" s="64"/>
      <c r="C25" s="66" t="str">
        <f>C18</f>
        <v>Kotak kontak alat/ Equipment Contact Box</v>
      </c>
      <c r="D25" s="227" t="s">
        <v>222</v>
      </c>
      <c r="E25" s="184" t="s">
        <v>266</v>
      </c>
      <c r="F25" s="228" t="s">
        <v>267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customHeight="1" ht="16.5">
      <c r="A26" s="1"/>
      <c r="B26" s="64"/>
      <c r="C26" s="66" t="str">
        <f>C19</f>
        <v>Kabel catu utama/ Main Power Cable</v>
      </c>
      <c r="D26" s="227"/>
      <c r="E26" s="184" t="s">
        <v>266</v>
      </c>
      <c r="F26" s="228" t="s">
        <v>267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customHeight="1" ht="16.5">
      <c r="A27" s="1"/>
      <c r="B27" s="64"/>
      <c r="C27" s="66" t="str">
        <f>C20</f>
        <v>Tombol dan selektor (knob)/ Buttons &amp; Selectors</v>
      </c>
      <c r="D27" s="227"/>
      <c r="E27" s="184" t="s">
        <v>266</v>
      </c>
      <c r="F27" s="228" t="s">
        <v>267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customHeight="1" ht="16.5">
      <c r="A28" s="1"/>
      <c r="B28" s="64"/>
      <c r="C28" s="66" t="str">
        <f>C21</f>
        <v>Tampilan dan Indikator/ Display &amp; Indicators</v>
      </c>
      <c r="D28" s="227" t="s">
        <v>222</v>
      </c>
      <c r="E28" s="184" t="s">
        <v>266</v>
      </c>
      <c r="F28" s="228" t="s">
        <v>267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9" customHeight="1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 customHeight="1" ht="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9" customHeight="1" ht="12.75">
      <c r="A31" s="325" t="s">
        <v>269</v>
      </c>
      <c r="B31" s="234"/>
      <c r="C31" s="234"/>
      <c r="D31" s="317" t="s">
        <v>222</v>
      </c>
      <c r="E31" s="318" t="s">
        <v>270</v>
      </c>
      <c r="F31" s="318"/>
      <c r="G31" s="318"/>
      <c r="H31" s="318"/>
      <c r="I31" s="3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9" customHeight="1" ht="95">
      <c r="A32" s="234"/>
      <c r="B32" s="234"/>
      <c r="C32" s="234"/>
      <c r="D32" s="234"/>
      <c r="E32" s="318"/>
      <c r="F32" s="318"/>
      <c r="G32" s="318"/>
      <c r="H32" s="318"/>
      <c r="I32" s="3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9" customHeight="1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9" customHeight="1" ht="19.5">
      <c r="A34" s="42" t="s">
        <v>271</v>
      </c>
      <c r="B34" s="42"/>
      <c r="C34" s="42"/>
      <c r="D34" s="4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9" customHeight="1" ht="11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9" customHeight="1" ht="15.75">
      <c r="A36" s="42"/>
      <c r="B36" s="2" t="s">
        <v>248</v>
      </c>
      <c r="C36" s="72" t="s">
        <v>272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9" customHeight="1" ht="15.5">
      <c r="A37" s="1"/>
      <c r="B37" s="1"/>
      <c r="C37" s="229" t="s">
        <v>273</v>
      </c>
      <c r="D37" s="1"/>
      <c r="E37" s="1"/>
      <c r="F37" s="1"/>
      <c r="G37" s="1"/>
      <c r="H37" s="323"/>
      <c r="I37" s="32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customHeight="1" ht="15.5">
      <c r="A38" s="1"/>
      <c r="B38" s="1"/>
      <c r="C38" s="1"/>
      <c r="D38" s="1"/>
      <c r="E38" s="1"/>
      <c r="F38" s="1"/>
      <c r="G38" s="1"/>
      <c r="H38" s="74"/>
      <c r="I38" s="7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customHeight="1" ht="15.5">
      <c r="A39" s="1"/>
      <c r="B39" s="2" t="s">
        <v>251</v>
      </c>
      <c r="C39" s="42" t="s">
        <v>274</v>
      </c>
      <c r="D39" s="1"/>
      <c r="E39" s="1"/>
      <c r="F39" s="1"/>
      <c r="G39" s="1"/>
      <c r="H39" s="74"/>
      <c r="I39" s="7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customHeight="1" ht="15.5">
      <c r="A40" s="1"/>
      <c r="B40" s="1"/>
      <c r="C40" s="229" t="s">
        <v>273</v>
      </c>
      <c r="D40" s="1"/>
      <c r="E40" s="1"/>
      <c r="F40" s="1"/>
      <c r="G40" s="1"/>
      <c r="H40" s="74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customHeight="1" ht="15.5">
      <c r="A41" s="1"/>
      <c r="B41" s="1"/>
      <c r="C41" s="1"/>
      <c r="D41" s="1"/>
      <c r="E41" s="1"/>
      <c r="F41" s="1"/>
      <c r="G41" s="1"/>
      <c r="H41" s="74"/>
      <c r="I41" s="7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customHeight="1" ht="16.5">
      <c r="A42" s="1"/>
      <c r="B42" s="1"/>
      <c r="C42" s="1"/>
      <c r="D42" s="75"/>
      <c r="E42" s="75"/>
      <c r="F42" s="76"/>
      <c r="G42" s="76"/>
      <c r="H42" s="7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customHeight="1" ht="17.25">
      <c r="A43" s="72" t="s">
        <v>275</v>
      </c>
      <c r="B43" s="42"/>
      <c r="C43" s="42"/>
      <c r="D43" s="42"/>
      <c r="E43" s="1"/>
      <c r="F43" s="1"/>
      <c r="G43" s="76"/>
      <c r="H43" s="7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customHeight="1" ht="34.5">
      <c r="A44" s="320" t="s">
        <v>276</v>
      </c>
      <c r="B44" s="234"/>
      <c r="C44" s="234"/>
      <c r="D44" s="234"/>
      <c r="E44" s="234"/>
      <c r="F44" s="234"/>
      <c r="G44" s="216" t="str">
        <f>IF(('Olah Data'!D43)&gt;=90,"Laik Pakai","Tidak Laik Pakai")</f>
        <v>Tidak Laik Pakai</v>
      </c>
      <c r="H44" s="319"/>
      <c r="I44" s="234"/>
      <c r="J44" s="23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customHeight="1" ht="127">
      <c r="A45" s="320" t="s">
        <v>277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customHeight="1" ht="16.5" s="1" customFormat="1"/>
    <row r="47" spans="1:29" customHeight="1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customHeight="1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9" customHeight="1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9" customHeight="1" ht="16.5">
      <c r="A50" s="42"/>
      <c r="B50" s="42"/>
      <c r="C50" s="42"/>
      <c r="D50" s="1"/>
      <c r="E50" s="1"/>
      <c r="F50" s="7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9" customHeight="1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9" customHeight="1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9" customHeight="1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9" customHeight="1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9" customHeight="1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9" customHeight="1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customHeight="1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customHeight="1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customHeight="1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customHeight="1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customHeight="1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customHeight="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customHeight="1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customHeight="1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9" customHeight="1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9" customHeight="1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9" customHeight="1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9" customHeight="1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9" customHeight="1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9" customHeight="1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9" customHeight="1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9" customHeight="1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9" customHeight="1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9" customHeight="1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9" customHeight="1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9" customHeight="1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9" customHeight="1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9" customHeight="1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9" customHeight="1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9" customHeight="1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9" customHeight="1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9" customHeight="1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9" customHeight="1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9" customHeight="1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9" customHeight="1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9" customHeight="1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9" customHeight="1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 t="s">
        <v>278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9" customHeight="1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9" customHeight="1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 t="s">
        <v>279</v>
      </c>
      <c r="O89" s="42"/>
      <c r="P89" s="42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9" customHeight="1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21" t="s">
        <v>280</v>
      </c>
      <c r="O90" s="234"/>
      <c r="P90" s="234"/>
      <c r="Q90" s="7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9" customHeight="1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73"/>
      <c r="O91" s="73"/>
      <c r="P91" s="73"/>
      <c r="Q91" s="7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9" customHeight="1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 t="s">
        <v>281</v>
      </c>
      <c r="O92" s="42"/>
      <c r="P92" s="4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9" customHeight="1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64" t="s">
        <v>282</v>
      </c>
      <c r="O93" s="2"/>
      <c r="P93" s="2"/>
      <c r="Q93" s="2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9" customHeight="1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74"/>
      <c r="O94" s="316"/>
      <c r="P94" s="234"/>
      <c r="Q94" s="7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9" customHeight="1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22" t="s">
        <v>283</v>
      </c>
      <c r="O95" s="234"/>
      <c r="P95" s="234"/>
      <c r="Q95" s="23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9" customHeight="1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3" t="s">
        <v>282</v>
      </c>
      <c r="O96" s="316"/>
      <c r="P96" s="234"/>
      <c r="Q96" s="7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9" customHeight="1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74"/>
      <c r="O97" s="316"/>
      <c r="P97" s="234"/>
      <c r="Q97" s="7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9" customHeight="1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3" t="s">
        <v>284</v>
      </c>
      <c r="O98" s="44"/>
      <c r="P98" s="77"/>
      <c r="Q98" s="77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9" customHeight="1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 t="s">
        <v>285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9" customHeight="1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9" customHeight="1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9" customHeight="1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9" customHeight="1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9" customHeight="1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9" customHeight="1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9" customHeight="1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9" customHeight="1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9" customHeight="1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9" customHeight="1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9" customHeight="1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9" customHeight="1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9" customHeight="1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9" customHeight="1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9" customHeight="1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9" customHeight="1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9" customHeight="1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9" customHeight="1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9" customHeight="1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9" customHeight="1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9" customHeight="1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9" customHeight="1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9" customHeight="1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9" customHeight="1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9" customHeight="1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9" customHeight="1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9" customHeight="1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9" customHeight="1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9" customHeight="1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9" customHeight="1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9" customHeight="1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9" customHeight="1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9" customHeight="1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9" customHeight="1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9" customHeight="1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9" customHeight="1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9" customHeight="1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9" customHeight="1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9" customHeight="1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9" customHeight="1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9" customHeight="1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9" customHeight="1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9" customHeight="1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9" customHeight="1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9" customHeight="1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9" customHeight="1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9" customHeight="1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9" customHeight="1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9" customHeight="1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9" customHeight="1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9" customHeight="1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9" customHeight="1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9" customHeight="1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9" customHeight="1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9" customHeight="1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9" customHeight="1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9" customHeight="1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9" customHeight="1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9" customHeight="1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9" customHeight="1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9" customHeight="1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9" customHeight="1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9" customHeight="1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9" customHeight="1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9" customHeight="1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9" customHeight="1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9" customHeight="1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9" customHeight="1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9" customHeight="1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9" customHeight="1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9" customHeight="1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9" customHeight="1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9" customHeight="1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9" customHeight="1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9" customHeight="1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9" customHeight="1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9" customHeight="1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9" customHeight="1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9" customHeight="1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9" customHeight="1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9" customHeight="1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9" customHeight="1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9" customHeight="1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9" customHeight="1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9" customHeight="1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9" customHeight="1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9" customHeight="1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9" customHeight="1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9" customHeight="1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9" customHeight="1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9" customHeight="1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9" customHeight="1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9" customHeight="1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9" customHeight="1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9" customHeight="1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9" customHeight="1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9" customHeight="1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9" customHeight="1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9" customHeight="1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9" customHeight="1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9" customHeight="1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9" customHeight="1" ht="16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9" customHeight="1" ht="16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9" customHeight="1" ht="16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9" customHeight="1" ht="16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9" customHeight="1" ht="16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9" customHeight="1" ht="16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9" customHeight="1" ht="16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9" customHeight="1" ht="16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9" customHeight="1" ht="16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9" customHeight="1" ht="16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9" customHeight="1" ht="16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9" customHeight="1" ht="16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9" customHeight="1" ht="16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9" customHeight="1" ht="16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9" customHeight="1" ht="16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9" customHeight="1" ht="16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9" customHeight="1" ht="16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9" customHeight="1" ht="16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9" customHeight="1" ht="16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9" customHeight="1" ht="16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9" customHeight="1" ht="16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9" customHeight="1" ht="16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9" customHeight="1" ht="16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9" customHeight="1" ht="16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customHeight="1" ht="16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customHeight="1" ht="16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customHeight="1" ht="16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customHeight="1" ht="16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customHeight="1" ht="16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customHeight="1" ht="16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9" customHeight="1" ht="16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9" customHeight="1" ht="16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9" customHeight="1" ht="16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9" customHeight="1" ht="16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9" customHeight="1" ht="16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9" customHeight="1" ht="16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9" customHeight="1" ht="16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9" customHeight="1" ht="16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9" customHeight="1" ht="16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9" customHeight="1" ht="16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9" customHeight="1" ht="16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9" customHeight="1" ht="16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9" customHeight="1" ht="16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9" customHeight="1" ht="16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9" customHeight="1" ht="16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9" customHeight="1" ht="16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9" customHeight="1" ht="16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9" customHeight="1" ht="16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9" customHeight="1" ht="16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9" customHeight="1" ht="16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9" customHeight="1" ht="16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9" customHeight="1" ht="16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9" customHeight="1" ht="16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9" customHeight="1" ht="16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9" customHeight="1" ht="16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9" customHeight="1" ht="16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9" customHeight="1" ht="16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9" customHeight="1" ht="16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9" customHeight="1" ht="16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9" customHeight="1" ht="16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9" customHeight="1" ht="16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9" customHeight="1" ht="16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9" customHeight="1" ht="16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9" customHeight="1" ht="16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9" customHeight="1" ht="16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9" customHeight="1" ht="16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9" customHeight="1" ht="16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9" customHeight="1" ht="16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9" customHeight="1" ht="16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9" customHeight="1" ht="16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9" customHeight="1" ht="16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9" customHeight="1" ht="16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9" customHeight="1" ht="16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9" customHeight="1" ht="16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9" customHeight="1" ht="16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9" customHeight="1" ht="16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9" customHeight="1" ht="16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9" customHeight="1" ht="16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9" customHeight="1" ht="16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9" customHeight="1" ht="16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9" customHeight="1" ht="16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9" customHeight="1" ht="16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9" customHeight="1" ht="16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9" customHeight="1" ht="16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9" customHeight="1" ht="16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9" customHeight="1" ht="16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9" customHeight="1" ht="16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9" customHeight="1" ht="16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9" customHeight="1" ht="16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9" customHeight="1" ht="16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9" customHeight="1" ht="16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9" customHeight="1" ht="16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9" customHeight="1" ht="16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9" customHeight="1" ht="16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9" customHeight="1" ht="16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9" customHeight="1" ht="16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9" customHeight="1" ht="16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9" customHeight="1" ht="16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9" customHeight="1" ht="16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9" customHeight="1" ht="16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9" customHeight="1" ht="16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9" customHeight="1" ht="16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9" customHeight="1" ht="16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9" customHeight="1" ht="16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9" customHeight="1" ht="16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9" customHeight="1" ht="16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9" customHeight="1" ht="16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9" customHeight="1" ht="16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9" customHeight="1" ht="16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9" customHeight="1" ht="16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9" customHeight="1" ht="16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9" customHeight="1" ht="16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9" customHeight="1" ht="16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9" customHeight="1" ht="16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9" customHeight="1" ht="16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9" customHeight="1" ht="16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9" customHeight="1" ht="16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9" customHeight="1" ht="16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9" customHeight="1" ht="16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9" customHeight="1" ht="16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9" customHeight="1" ht="16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9" customHeight="1" ht="16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9" customHeight="1" ht="16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9" customHeight="1" ht="16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9" customHeight="1" ht="16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9" customHeight="1" ht="16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9" customHeight="1" ht="16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9" customHeight="1" ht="16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9" customHeight="1" ht="16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9" customHeight="1" ht="16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9" customHeight="1" ht="16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9" customHeight="1" ht="16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9" customHeight="1" ht="16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9" customHeight="1" ht="16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9" customHeight="1" ht="16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9" customHeight="1" ht="16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9" customHeight="1" ht="16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9" customHeight="1" ht="16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9" customHeight="1" ht="16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9" customHeight="1" ht="16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9" customHeight="1" ht="16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9" customHeight="1" ht="16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9" customHeight="1" ht="16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9" customHeight="1" ht="16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9" customHeight="1" ht="16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9" customHeight="1" ht="16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9" customHeight="1" ht="16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9" customHeight="1" ht="16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9" customHeight="1" ht="16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9" customHeight="1" ht="16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9" customHeight="1" ht="16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9" customHeight="1" ht="16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9" customHeight="1" ht="16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9" customHeight="1" ht="16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9" customHeight="1" ht="16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9" customHeight="1" ht="16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9" customHeight="1" ht="16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9" customHeight="1" ht="16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9" customHeight="1" ht="16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9" customHeight="1" ht="16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9" customHeight="1" ht="16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9" customHeight="1" ht="16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9" customHeight="1" ht="16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9" customHeight="1" ht="16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9" customHeight="1" ht="16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9" customHeight="1" ht="16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9" customHeight="1" ht="16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9" customHeight="1" ht="16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9" customHeight="1" ht="16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9" customHeight="1" ht="16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9" customHeight="1" ht="16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9" customHeight="1" ht="16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9" customHeight="1" ht="16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9" customHeight="1" ht="16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9" customHeight="1" ht="16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9" customHeight="1" ht="16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9" customHeight="1" ht="16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9" customHeight="1" ht="16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9" customHeight="1" ht="16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9" customHeight="1" ht="16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9" customHeight="1" ht="16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9" customHeight="1" ht="16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9" customHeight="1" ht="16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9" customHeight="1" ht="16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9" customHeight="1" ht="16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9" customHeight="1" ht="16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9" customHeight="1" ht="16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9" customHeight="1" ht="16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9" customHeight="1" ht="16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9" customHeight="1" ht="16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9" customHeight="1" ht="16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9" customHeight="1" ht="16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9" customHeight="1" ht="16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9" customHeight="1" ht="16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9" customHeight="1" ht="16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9" customHeight="1" ht="16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9" customHeight="1" ht="16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9" customHeight="1" ht="16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9" customHeight="1" ht="16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9" customHeight="1" ht="16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9" customHeight="1" ht="16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9" customHeight="1" ht="16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9" customHeight="1" ht="16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9" customHeight="1" ht="16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9" customHeight="1" ht="16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9" customHeight="1" ht="16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9" customHeight="1" ht="16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9" customHeight="1" ht="16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9" customHeight="1" ht="16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9" customHeight="1" ht="16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9" customHeight="1" ht="16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9" customHeight="1" ht="16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9" customHeight="1" ht="16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9" customHeight="1" ht="16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9" customHeight="1" ht="16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9" customHeight="1" ht="16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9" customHeight="1" ht="16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9" customHeight="1" ht="16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9" customHeight="1" ht="16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9" customHeight="1" ht="16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9" customHeight="1" ht="16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9" customHeight="1" ht="16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9" customHeight="1" ht="16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9" customHeight="1" ht="16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9" customHeight="1" ht="16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9" customHeight="1" ht="16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9" customHeight="1" ht="16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9" customHeight="1" ht="16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9" customHeight="1" ht="16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9" customHeight="1" ht="16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9" customHeight="1" ht="16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9" customHeight="1" ht="16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9" customHeight="1" ht="16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9" customHeight="1" ht="16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9" customHeight="1" ht="16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9" customHeight="1" ht="16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9" customHeight="1" ht="16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9" customHeight="1" ht="16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9" customHeight="1" ht="16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9" customHeight="1" ht="16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9" customHeight="1" ht="16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9" customHeight="1" ht="16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9" customHeight="1" ht="16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9" customHeight="1" ht="16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9" customHeight="1" ht="16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9" customHeight="1" ht="16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9" customHeight="1" ht="16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9" customHeight="1" ht="16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9" customHeight="1" ht="16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9" customHeight="1" ht="16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9" customHeight="1" ht="16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9" customHeight="1" ht="16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9" customHeight="1" ht="16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9" customHeight="1" ht="16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9" customHeight="1" ht="16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9" customHeight="1" ht="16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9" customHeight="1" ht="16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9" customHeight="1" ht="16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9" customHeight="1" ht="16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9" customHeight="1" ht="16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9" customHeight="1" ht="16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9" customHeight="1" ht="16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9" customHeight="1" ht="16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9" customHeight="1" ht="16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9" customHeight="1" ht="16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9" customHeight="1" ht="16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9" customHeight="1" ht="16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9" customHeight="1" ht="16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9" customHeight="1" ht="16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9" customHeight="1" ht="16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9" customHeight="1" ht="16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9" customHeight="1" ht="16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9" customHeight="1" ht="16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9" customHeight="1" ht="16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9" customHeight="1" ht="16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9" customHeight="1" ht="16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9" customHeight="1" ht="16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9" customHeight="1" ht="16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9" customHeight="1" ht="16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9" customHeight="1" ht="16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9" customHeight="1" ht="16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9" customHeight="1" ht="16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9" customHeight="1" ht="16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9" customHeight="1" ht="16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9" customHeight="1" ht="16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9" customHeight="1" ht="16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9" customHeight="1" ht="16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9" customHeight="1" ht="16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9" customHeight="1" ht="16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9" customHeight="1" ht="16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9" customHeight="1" ht="16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9" customHeight="1" ht="16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9" customHeight="1" ht="16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9" customHeight="1" ht="16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9" customHeight="1" ht="16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9" customHeight="1" ht="16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9" customHeight="1" ht="16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9" customHeight="1" ht="16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9" customHeight="1" ht="16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9" customHeight="1" ht="16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9" customHeight="1" ht="16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9" customHeight="1" ht="16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9" customHeight="1" ht="16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9" customHeight="1" ht="16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9" customHeight="1" ht="16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9" customHeight="1" ht="16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9" customHeight="1" ht="16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9" customHeight="1" ht="16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9" customHeight="1" ht="16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9" customHeight="1" ht="16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9" customHeight="1" ht="16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9" customHeight="1" ht="16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9" customHeight="1" ht="16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9" customHeight="1" ht="16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9" customHeight="1" ht="16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9" customHeight="1" ht="16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9" customHeight="1" ht="16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9" customHeight="1" ht="16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9" customHeight="1" ht="16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9" customHeight="1" ht="16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9" customHeight="1" ht="16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9" customHeight="1" ht="16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9" customHeight="1" ht="16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9" customHeight="1" ht="16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9" customHeight="1" ht="16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9" customHeight="1" ht="16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9" customHeight="1" ht="16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9" customHeight="1" ht="16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9" customHeight="1" ht="16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9" customHeight="1" ht="16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9" customHeight="1" ht="16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9" customHeight="1" ht="16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9" customHeight="1" ht="16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9" customHeight="1" ht="16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9" customHeight="1" ht="16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9" customHeight="1" ht="16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9" customHeight="1" ht="16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9" customHeight="1" ht="16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9" customHeight="1" ht="16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9" customHeight="1" ht="16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9" customHeight="1" ht="16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9" customHeight="1" ht="16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9" customHeight="1" ht="16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9" customHeight="1" ht="16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9" customHeight="1" ht="16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9" customHeight="1" ht="16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9" customHeight="1" ht="16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9" customHeight="1" ht="16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9" customHeight="1" ht="16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9" customHeight="1" ht="16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9" customHeight="1" ht="16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9" customHeight="1" ht="16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9" customHeight="1" ht="16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9" customHeight="1" ht="16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9" customHeight="1" ht="16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9" customHeight="1" ht="16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9" customHeight="1" ht="16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9" customHeight="1" ht="16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9" customHeight="1" ht="16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9" customHeight="1" ht="16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9" customHeight="1" ht="16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9" customHeight="1" ht="16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9" customHeight="1" ht="16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9" customHeight="1" ht="16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9" customHeight="1" ht="16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9" customHeight="1" ht="16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9" customHeight="1" ht="16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9" customHeight="1" ht="16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9" customHeight="1" ht="16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9" customHeight="1" ht="16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9" customHeight="1" ht="16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9" customHeight="1" ht="16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9" customHeight="1" ht="16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9" customHeight="1" ht="16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9" customHeight="1" ht="16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9" customHeight="1" ht="16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9" customHeight="1" ht="16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9" customHeight="1" ht="16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9" customHeight="1" ht="16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9" customHeight="1" ht="16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9" customHeight="1" ht="16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9" customHeight="1" ht="16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9" customHeight="1" ht="16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9" customHeight="1" ht="16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9" customHeight="1" ht="16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9" customHeight="1" ht="16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9" customHeight="1" ht="16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9" customHeight="1" ht="16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9" customHeight="1" ht="16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9" customHeight="1" ht="16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9" customHeight="1" ht="16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9" customHeight="1" ht="16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9" customHeight="1" ht="16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9" customHeight="1" ht="16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9" customHeight="1" ht="16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9" customHeight="1" ht="16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9" customHeight="1" ht="16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9" customHeight="1" ht="16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9" customHeight="1" ht="16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9" customHeight="1" ht="16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9" customHeight="1" ht="16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9" customHeight="1" ht="16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9" customHeight="1" ht="16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9" customHeight="1" ht="16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9" customHeight="1" ht="16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9" customHeight="1" ht="16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9" customHeight="1" ht="16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9" customHeight="1" ht="16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9" customHeight="1" ht="16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9" customHeight="1" ht="16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9" customHeight="1" ht="16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9" customHeight="1" ht="16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9" customHeight="1" ht="16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9" customHeight="1" ht="16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9" customHeight="1" ht="16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9" customHeight="1" ht="16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9" customHeight="1" ht="16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9" customHeight="1" ht="16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9" customHeight="1" ht="16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9" customHeight="1" ht="16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9" customHeight="1" ht="16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9" customHeight="1" ht="16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9" customHeight="1" ht="16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9" customHeight="1" ht="16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9" customHeight="1" ht="16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9" customHeight="1" ht="16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9" customHeight="1" ht="16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9" customHeight="1" ht="16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9" customHeight="1" ht="16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9" customHeight="1" ht="16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9" customHeight="1" ht="16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9" customHeight="1" ht="16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9" customHeight="1" ht="16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9" customHeight="1" ht="16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9" customHeight="1" ht="16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9" customHeight="1" ht="16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9" customHeight="1" ht="16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9" customHeight="1" ht="16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9" customHeight="1" ht="16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9" customHeight="1" ht="16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9" customHeight="1" ht="16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9" customHeight="1" ht="16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9" customHeight="1" ht="16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9" customHeight="1" ht="16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9" customHeight="1" ht="16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9" customHeight="1" ht="16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9" customHeight="1" ht="16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9" customHeight="1" ht="16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9" customHeight="1" ht="16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9" customHeight="1" ht="16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9" customHeight="1" ht="16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9" customHeight="1" ht="16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9" customHeight="1" ht="16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9" customHeight="1" ht="16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9" customHeight="1" ht="16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9" customHeight="1" ht="16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9" customHeight="1" ht="16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9" customHeight="1" ht="16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9" customHeight="1" ht="16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9" customHeight="1" ht="16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9" customHeight="1" ht="16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9" customHeight="1" ht="16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9" customHeight="1" ht="16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9" customHeight="1" ht="16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9" customHeight="1" ht="16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9" customHeight="1" ht="16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9" customHeight="1" ht="16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9" customHeight="1" ht="16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9" customHeight="1" ht="16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9" customHeight="1" ht="16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9" customHeight="1" ht="16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9" customHeight="1" ht="16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9" customHeight="1" ht="16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9" customHeight="1" ht="16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9" customHeight="1" ht="16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9" customHeight="1" ht="16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9" customHeight="1" ht="16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9" customHeight="1" ht="16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9" customHeight="1" ht="16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9" customHeight="1" ht="16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9" customHeight="1" ht="16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9" customHeight="1" ht="16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9" customHeight="1" ht="16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9" customHeight="1" ht="16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9" customHeight="1" ht="16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9" customHeight="1" ht="16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9" customHeight="1" ht="16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9" customHeight="1" ht="16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9" customHeight="1" ht="16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9" customHeight="1" ht="16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9" customHeight="1" ht="16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9" customHeight="1" ht="16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9" customHeight="1" ht="16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9" customHeight="1" ht="16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9" customHeight="1" ht="16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9" customHeight="1" ht="16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9" customHeight="1" ht="16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9" customHeight="1" ht="16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9" customHeight="1" ht="16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9" customHeight="1" ht="16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9" customHeight="1" ht="16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9" customHeight="1" ht="16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9" customHeight="1" ht="16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9" customHeight="1" ht="16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9" customHeight="1" ht="16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9" customHeight="1" ht="16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9" customHeight="1" ht="16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9" customHeight="1" ht="16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9" customHeight="1" ht="16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9" customHeight="1" ht="16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9" customHeight="1" ht="16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9" customHeight="1" ht="16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9" customHeight="1" ht="16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9" customHeight="1" ht="16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9" customHeight="1" ht="16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9" customHeight="1" ht="16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9" customHeight="1" ht="16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9" customHeight="1" ht="16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9" customHeight="1" ht="16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9" customHeight="1" ht="16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9" customHeight="1" ht="16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9" customHeight="1" ht="16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9" customHeight="1" ht="16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9" customHeight="1" ht="16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9" customHeight="1" ht="16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9" customHeight="1" ht="16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9" customHeight="1" ht="16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9" customHeight="1" ht="16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9" customHeight="1" ht="16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9" customHeight="1" ht="16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9" customHeight="1" ht="16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9" customHeight="1" ht="16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9" customHeight="1" ht="16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9" customHeight="1" ht="16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9" customHeight="1" ht="16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9" customHeight="1" ht="16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9" customHeight="1" ht="16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9" customHeight="1" ht="16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9" customHeight="1" ht="16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9" customHeight="1" ht="16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9" customHeight="1" ht="16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9" customHeight="1" ht="16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9" customHeight="1" ht="16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9" customHeight="1" ht="16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9" customHeight="1" ht="16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9" customHeight="1" ht="16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9" customHeight="1" ht="16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9" customHeight="1" ht="16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9" customHeight="1" ht="16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9" customHeight="1" ht="16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9" customHeight="1" ht="16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9" customHeight="1" ht="16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9" customHeight="1" ht="16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9" customHeight="1" ht="16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9" customHeight="1" ht="16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9" customHeight="1" ht="16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9" customHeight="1" ht="16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9" customHeight="1" ht="16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9" customHeight="1" ht="16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9" customHeight="1" ht="16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9" customHeight="1" ht="16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9" customHeight="1" ht="16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9" customHeight="1" ht="16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9" customHeight="1" ht="16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9" customHeight="1" ht="16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9" customHeight="1" ht="16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9" customHeight="1" ht="16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9" customHeight="1" ht="16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9" customHeight="1" ht="16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9" customHeight="1" ht="16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9" customHeight="1" ht="16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9" customHeight="1" ht="16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9" customHeight="1" ht="16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9" customHeight="1" ht="16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9" customHeight="1" ht="16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9" customHeight="1" ht="16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9" customHeight="1" ht="16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9" customHeight="1" ht="16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9" customHeight="1" ht="16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9" customHeight="1" ht="16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9" customHeight="1" ht="16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9" customHeight="1" ht="16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9" customHeight="1" ht="16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9" customHeight="1" ht="16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9" customHeight="1" ht="16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9" customHeight="1" ht="16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9" customHeight="1" ht="16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9" customHeight="1" ht="16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9" customHeight="1" ht="16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9" customHeight="1" ht="16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9" customHeight="1" ht="16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9" customHeight="1" ht="16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9" customHeight="1" ht="16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9" customHeight="1" ht="16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9" customHeight="1" ht="16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9" customHeight="1" ht="16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9" customHeight="1" ht="16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9" customHeight="1" ht="16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9" customHeight="1" ht="16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9" customHeight="1" ht="16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9" customHeight="1" ht="16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9" customHeight="1" ht="16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9" customHeight="1" ht="16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9" customHeight="1" ht="16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9" customHeight="1" ht="16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9" customHeight="1" ht="16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9" customHeight="1" ht="16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9" customHeight="1" ht="16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9" customHeight="1" ht="16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9" customHeight="1" ht="16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9" customHeight="1" ht="16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9" customHeight="1" ht="16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9" customHeight="1" ht="16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9" customHeight="1" ht="16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9" customHeight="1" ht="16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9" customHeight="1" ht="16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9" customHeight="1" ht="16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9" customHeight="1" ht="16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9" customHeight="1" ht="16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9" customHeight="1" ht="16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9" customHeight="1" ht="16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9" customHeight="1" ht="16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9" customHeight="1" ht="16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9" customHeight="1" ht="16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9" customHeight="1" ht="16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9" customHeight="1" ht="16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9" customHeight="1" ht="16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9" customHeight="1" ht="16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9" customHeight="1" ht="16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9" customHeight="1" ht="16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9" customHeight="1" ht="16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9" customHeight="1" ht="16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9" customHeight="1" ht="16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9" customHeight="1" ht="16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9" customHeight="1" ht="16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9" customHeight="1" ht="16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9" customHeight="1" ht="16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9" customHeight="1" ht="16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9" customHeight="1" ht="16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9" customHeight="1" ht="16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9" customHeight="1" ht="16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9" customHeight="1" ht="16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9" customHeight="1" ht="16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9" customHeight="1" ht="16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9" customHeight="1" ht="16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9" customHeight="1" ht="16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9" customHeight="1" ht="16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9" customHeight="1" ht="16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9" customHeight="1" ht="16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9" customHeight="1" ht="16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9" customHeight="1" ht="16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9" customHeight="1" ht="16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9" customHeight="1" ht="16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9" customHeight="1" ht="16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9" customHeight="1" ht="16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9" customHeight="1" ht="16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9" customHeight="1" ht="16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9" customHeight="1" ht="16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9" customHeight="1" ht="16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9" customHeight="1" ht="16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9" customHeight="1" ht="16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9" customHeight="1" ht="16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9" customHeight="1" ht="16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9" customHeight="1" ht="16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9" customHeight="1" ht="16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9" customHeight="1" ht="16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9" customHeight="1" ht="16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9" customHeight="1" ht="16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9" customHeight="1" ht="16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9" customHeight="1" ht="16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9" customHeight="1" ht="16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9" customHeight="1" ht="16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9" customHeight="1" ht="16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9" customHeight="1" ht="16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9" customHeight="1" ht="16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9" customHeight="1" ht="16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9" customHeight="1" ht="16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9" customHeight="1" ht="16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9" customHeight="1" ht="16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9" customHeight="1" ht="16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9" customHeight="1" ht="16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9" customHeight="1" ht="16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9" customHeight="1" ht="16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9" customHeight="1" ht="16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9" customHeight="1" ht="16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9" customHeight="1" ht="16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9" customHeight="1" ht="16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9" customHeight="1" ht="16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9" customHeight="1" ht="16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9" customHeight="1" ht="16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9" customHeight="1" ht="16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9" customHeight="1" ht="16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9" customHeight="1" ht="16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9" customHeight="1" ht="16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9" customHeight="1" ht="16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9" customHeight="1" ht="16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9" customHeight="1" ht="16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9" customHeight="1" ht="16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9" customHeight="1" ht="16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9" customHeight="1" ht="16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9" customHeight="1" ht="16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9" customHeight="1" ht="16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9" customHeight="1" ht="16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9" customHeight="1" ht="16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9" customHeight="1" ht="16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9" customHeight="1" ht="16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9" customHeight="1" ht="16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9" customHeight="1" ht="16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9" customHeight="1" ht="16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9" customHeight="1" ht="16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9" customHeight="1" ht="16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9" customHeight="1" ht="16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9" customHeight="1" ht="16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9" customHeight="1" ht="16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9" customHeight="1" ht="16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9" customHeight="1" ht="16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9" customHeight="1" ht="16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9" customHeight="1" ht="16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9" customHeight="1" ht="16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9" customHeight="1" ht="16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9" customHeight="1" ht="16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9" customHeight="1" ht="16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9" customHeight="1" ht="16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9" customHeight="1" ht="16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9" customHeight="1" ht="16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9" customHeight="1" ht="16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9" customHeight="1" ht="16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9" customHeight="1" ht="16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9" customHeight="1" ht="16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9" customHeight="1" ht="16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9" customHeight="1" ht="16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9" customHeight="1" ht="16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9" customHeight="1" ht="16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9" customHeight="1" ht="16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9" customHeight="1" ht="16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9" customHeight="1" ht="16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9" customHeight="1" ht="16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9" customHeight="1" ht="16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9" customHeight="1" ht="16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9" customHeight="1" ht="16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9" customHeight="1" ht="16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9" customHeight="1" ht="16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9" customHeight="1" ht="16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9" customHeight="1" ht="16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9" customHeight="1" ht="16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9" customHeight="1" ht="16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9" customHeight="1" ht="16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9" customHeight="1" ht="16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9" customHeight="1" ht="16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9" customHeight="1" ht="16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9" customHeight="1" ht="16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9" customHeight="1" ht="16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9" customHeight="1" ht="16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9" customHeight="1" ht="16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9" customHeight="1" ht="16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9" customHeight="1" ht="16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9" customHeight="1" ht="16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9" customHeight="1" ht="16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9" customHeight="1" ht="16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9" customHeight="1" ht="16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9" customHeight="1" ht="16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9" customHeight="1" ht="16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9" customHeight="1" ht="16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9" customHeight="1" ht="16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9" customHeight="1" ht="16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9" customHeight="1" ht="16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9" customHeight="1" ht="16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9" customHeight="1" ht="16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9" customHeight="1" ht="16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9" customHeight="1" ht="16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9" customHeight="1" ht="16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9" customHeight="1" ht="16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9" customHeight="1" ht="16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9" customHeight="1" ht="16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9" customHeight="1" ht="16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9" customHeight="1" ht="16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9" customHeight="1" ht="16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9" customHeight="1" ht="16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9" customHeight="1" ht="16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9" customHeight="1" ht="16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9" customHeight="1" ht="16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9" customHeight="1" ht="16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9" customHeight="1" ht="16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9" customHeight="1" ht="16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9" customHeight="1" ht="16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9" customHeight="1" ht="16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9" customHeight="1" ht="16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9" customHeight="1" ht="16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9" customHeight="1" ht="16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9" customHeight="1" ht="16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9" customHeight="1" ht="16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9" customHeight="1" ht="16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9" customHeight="1" ht="16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9" customHeight="1" ht="16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9" customHeight="1" ht="16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</sheetData>
  <mergeCells>
    <mergeCell ref="C1:G1"/>
    <mergeCell ref="B3:C3"/>
    <mergeCell ref="O97:P97"/>
    <mergeCell ref="D31:D32"/>
    <mergeCell ref="E31:I32"/>
    <mergeCell ref="H44:J44"/>
    <mergeCell ref="A44:F44"/>
    <mergeCell ref="A45:J45"/>
    <mergeCell ref="N90:P90"/>
    <mergeCell ref="O94:P94"/>
    <mergeCell ref="N95:Q95"/>
    <mergeCell ref="O96:P96"/>
    <mergeCell ref="H37:I37"/>
    <mergeCell ref="B8:D8"/>
    <mergeCell ref="A31:C32"/>
  </mergeCells>
  <printOptions gridLines="false" gridLinesSet="true"/>
  <pageMargins left="0.7" right="0.7" top="0.75" bottom="0.75" header="0" footer="0"/>
  <pageSetup paperSize="9" orientation="portrait" scale="95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971"/>
  <sheetViews>
    <sheetView tabSelected="0" workbookViewId="0" zoomScale="85" zoomScaleNormal="85" showGridLines="true" showRowColHeaders="1" topLeftCell="A4">
      <selection activeCell="F19" sqref="F19"/>
    </sheetView>
  </sheetViews>
  <sheetFormatPr customHeight="true" defaultRowHeight="15" defaultColWidth="14.453125" outlineLevelRow="0" outlineLevelCol="0"/>
  <cols>
    <col min="1" max="1" width="9.1796875" customWidth="true" style="0"/>
    <col min="2" max="2" width="24.81640625" customWidth="true" style="0"/>
    <col min="3" max="3" width="31" customWidth="true" style="0"/>
    <col min="4" max="4" width="16.7265625" customWidth="true" style="0"/>
    <col min="5" max="5" width="27.26953125" customWidth="true" style="0"/>
    <col min="6" max="6" width="15.453125" customWidth="true" style="0"/>
    <col min="7" max="7" width="20.36328125" customWidth="true" style="0"/>
    <col min="8" max="8" width="12.453125" customWidth="true" style="0"/>
    <col min="9" max="9" width="16.36328125" customWidth="true" style="0"/>
    <col min="10" max="10" width="9.1796875" customWidth="true" style="0"/>
    <col min="11" max="11" width="9.1796875" customWidth="true" style="0"/>
    <col min="12" max="12" width="9.1796875" customWidth="true" style="0"/>
    <col min="13" max="13" width="9.1796875" customWidth="true" style="0"/>
    <col min="14" max="14" width="9.1796875" customWidth="true" style="0"/>
    <col min="15" max="15" width="9.1796875" customWidth="true" style="0"/>
    <col min="16" max="16" width="9.1796875" customWidth="true" style="0"/>
    <col min="17" max="17" width="9.1796875" customWidth="true" style="0"/>
    <col min="18" max="18" width="9.1796875" customWidth="true" style="0"/>
  </cols>
  <sheetData>
    <row r="1" spans="1:18" customHeight="1" ht="15.75">
      <c r="A1" s="235" t="s">
        <v>245</v>
      </c>
      <c r="B1" s="234"/>
      <c r="C1" s="234"/>
      <c r="D1" s="234"/>
      <c r="E1" s="234"/>
      <c r="F1" s="234"/>
      <c r="G1" s="234"/>
      <c r="H1" s="234"/>
      <c r="I1" s="234"/>
      <c r="J1" s="1"/>
      <c r="K1" s="1"/>
      <c r="L1" s="1"/>
      <c r="M1" s="1"/>
      <c r="N1" s="1"/>
      <c r="O1" s="1"/>
      <c r="P1" s="1"/>
      <c r="Q1" s="1"/>
      <c r="R1" s="1"/>
    </row>
    <row r="2" spans="1:18" customHeight="1" ht="16.5">
      <c r="A2" s="1"/>
      <c r="B2" s="1"/>
      <c r="C2" s="1"/>
      <c r="D2" s="1" t="str">
        <f>'SERTIFIKAT HAL 1  '!A1</f>
        <v>SERTIFIKAT KALIBRASI/ CALIBRATION CERTIFICATE</v>
      </c>
      <c r="E2" s="6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customHeight="1" ht="16.5">
      <c r="A3" s="1"/>
      <c r="B3" s="1"/>
      <c r="C3" s="1"/>
      <c r="D3" s="1"/>
      <c r="E3" s="6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customHeight="1" ht="16.5">
      <c r="A4" s="42" t="s">
        <v>286</v>
      </c>
      <c r="B4" s="42" t="str">
        <f>'SERTIFIKAT HAL 2'!C36</f>
        <v>Keselamatan Kelistrikan/ Electrical Safety</v>
      </c>
      <c r="C4" s="1"/>
      <c r="D4" s="1"/>
      <c r="E4" s="6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customHeight="1" ht="16.5">
      <c r="A5" s="1"/>
      <c r="B5" s="1"/>
      <c r="C5" s="1"/>
      <c r="D5" s="1"/>
      <c r="E5" s="6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customHeight="1" ht="16.5">
      <c r="A6" s="1"/>
      <c r="B6" s="222" t="s">
        <v>29</v>
      </c>
      <c r="C6" s="223" t="s">
        <v>287</v>
      </c>
      <c r="D6" s="326" t="s">
        <v>288</v>
      </c>
      <c r="E6" s="32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customHeight="1" ht="27.5">
      <c r="A7" s="1"/>
      <c r="B7" s="190">
        <v>1</v>
      </c>
      <c r="C7" s="230" t="s">
        <v>289</v>
      </c>
      <c r="D7" s="41">
        <f>'LK yg diisi'!E49</f>
        <v>712</v>
      </c>
      <c r="E7" s="41" t="str">
        <f>'LK yg diisi'!F49</f>
        <v>Ω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customHeight="1" ht="26.5">
      <c r="A8" s="1"/>
      <c r="B8" s="190">
        <v>2</v>
      </c>
      <c r="C8" s="230" t="s">
        <v>290</v>
      </c>
      <c r="D8" s="41">
        <f>'LK yg diisi'!E50</f>
        <v>305</v>
      </c>
      <c r="E8" s="41" t="str">
        <f>'LK yg diisi'!F50</f>
        <v>µA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customHeight="1" ht="25.5">
      <c r="A9" s="1"/>
      <c r="B9" s="190">
        <v>3</v>
      </c>
      <c r="C9" s="230" t="s">
        <v>291</v>
      </c>
      <c r="D9" s="41">
        <f>'LK yg diisi'!E51</f>
        <v>161</v>
      </c>
      <c r="E9" s="41" t="str">
        <f>'LK yg diisi'!F51</f>
        <v>µA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customHeight="1" ht="19.5">
      <c r="A10" s="1"/>
      <c r="B10" s="190">
        <v>4</v>
      </c>
      <c r="C10" s="230" t="s">
        <v>292</v>
      </c>
      <c r="D10" s="41">
        <f>'LK yg diisi'!E52</f>
        <v>141</v>
      </c>
      <c r="E10" s="41" t="str">
        <f>'LK yg diisi'!F52</f>
        <v>MΩ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customHeight="1" ht="16.5">
      <c r="A11" s="1"/>
      <c r="B11" s="1"/>
      <c r="C11" s="1"/>
      <c r="D11" s="1"/>
      <c r="E11" s="6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customHeight="1" ht="16.5">
      <c r="A12" s="42" t="s">
        <v>293</v>
      </c>
      <c r="B12" s="42" t="str">
        <f>'SERTIFIKAT HAL 2'!C39</f>
        <v>Akurasi Tegangan Tabung / Tube Voltage Accuracy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customHeight="1" ht="16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customHeight="1" ht="16.5" s="123" customFormat="1">
      <c r="A14" s="28"/>
      <c r="B14" s="28"/>
      <c r="C14" s="28"/>
      <c r="D14" s="124"/>
      <c r="E14" s="120"/>
      <c r="H14" s="120"/>
      <c r="J14" s="28"/>
      <c r="K14" s="28"/>
      <c r="L14" s="28"/>
      <c r="M14" s="28"/>
      <c r="N14" s="28"/>
      <c r="O14" s="28"/>
      <c r="P14" s="28"/>
      <c r="Q14" s="28"/>
      <c r="R14" s="28"/>
    </row>
    <row r="15" spans="1:18" customHeight="1" ht="16.5">
      <c r="A15" s="1"/>
      <c r="B15" s="330" t="s">
        <v>294</v>
      </c>
      <c r="C15" s="330"/>
      <c r="D15" s="330"/>
      <c r="E15" s="328" t="s">
        <v>295</v>
      </c>
      <c r="F15" s="328" t="s">
        <v>296</v>
      </c>
      <c r="G15" s="328" t="s">
        <v>297</v>
      </c>
      <c r="H15" s="1"/>
      <c r="I15" s="42"/>
      <c r="J15" s="42"/>
      <c r="K15" s="42"/>
      <c r="L15" s="42"/>
      <c r="M15" s="42"/>
      <c r="N15" s="42"/>
      <c r="O15" s="42"/>
      <c r="P15" s="42"/>
      <c r="Q15" s="42"/>
    </row>
    <row r="16" spans="1:18" customHeight="1" ht="16.5">
      <c r="A16" s="1"/>
      <c r="B16" s="214" t="s">
        <v>53</v>
      </c>
      <c r="C16" s="214" t="s">
        <v>54</v>
      </c>
      <c r="D16" s="214" t="s">
        <v>55</v>
      </c>
      <c r="E16" s="328"/>
      <c r="F16" s="328"/>
      <c r="G16" s="328"/>
      <c r="H16" s="1"/>
      <c r="I16" s="42"/>
      <c r="J16" s="42"/>
      <c r="K16" s="42"/>
      <c r="L16" s="42"/>
      <c r="M16" s="42"/>
      <c r="N16" s="42"/>
      <c r="O16" s="42"/>
      <c r="P16" s="42"/>
      <c r="Q16" s="42"/>
    </row>
    <row r="17" spans="1:18" customHeight="1" ht="16.5">
      <c r="A17" s="1"/>
      <c r="B17" s="29">
        <f>'LK yg diisi'!B58</f>
        <v>1</v>
      </c>
      <c r="C17" s="29">
        <f>'LK yg diisi'!C58</f>
        <v>5</v>
      </c>
      <c r="D17" s="29">
        <f>'LK yg diisi'!D58</f>
        <v>45</v>
      </c>
      <c r="E17" s="215">
        <f>'Olah Data'!E35</f>
        <v>8.615665440187</v>
      </c>
      <c r="F17" s="215">
        <f>'Olah Data'!F35</f>
        <v>7.615665440187</v>
      </c>
      <c r="G17" s="215">
        <f>IF(MAX('Olah Data'!G35:G37)&lt;'Olah Data'!H35,'Olah Data'!H35,MAX('Olah Data'!G35:G37))</f>
        <v>27.430444144316</v>
      </c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8" customHeight="1" ht="16.5">
      <c r="A18" s="1"/>
      <c r="B18" s="29">
        <f>'LK yg diisi'!B59</f>
        <v>12</v>
      </c>
      <c r="C18" s="295"/>
      <c r="D18" s="295"/>
      <c r="E18" s="215">
        <f>'Olah Data'!E36</f>
        <v>50.822007553706</v>
      </c>
      <c r="F18" s="215">
        <f>'Olah Data'!F36</f>
        <v>38.822007553706</v>
      </c>
      <c r="G18" s="329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8" customHeight="1" ht="16.5">
      <c r="A19" s="1"/>
      <c r="B19" s="29">
        <f>'LK yg diisi'!B60</f>
        <v>54</v>
      </c>
      <c r="C19" s="295"/>
      <c r="D19" s="295"/>
      <c r="E19" s="215">
        <f>'Olah Data'!E37</f>
        <v>9.2803322451243</v>
      </c>
      <c r="F19" s="215">
        <f>'Olah Data'!F37</f>
        <v>-44.719667754876</v>
      </c>
      <c r="G19" s="329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8" customHeight="1" ht="16.5">
      <c r="A20" s="1"/>
      <c r="B20" s="1"/>
      <c r="C20" s="1"/>
      <c r="D20" s="1"/>
      <c r="E20" s="1"/>
      <c r="F20" s="1"/>
      <c r="G20" s="12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customHeight="1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customHeight="1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customHeight="1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customHeight="1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customHeight="1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customHeight="1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customHeight="1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customHeight="1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customHeight="1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customHeight="1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customHeight="1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customHeight="1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customHeight="1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customHeight="1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customHeight="1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customHeight="1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customHeight="1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customHeight="1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customHeight="1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customHeight="1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customHeight="1" ht="16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customHeight="1" ht="16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customHeight="1" ht="16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customHeight="1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customHeight="1" ht="16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customHeight="1" ht="16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customHeight="1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customHeight="1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customHeight="1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customHeight="1" ht="16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customHeight="1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customHeight="1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customHeight="1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customHeight="1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customHeight="1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customHeight="1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customHeight="1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customHeight="1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customHeight="1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customHeight="1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customHeight="1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customHeight="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customHeight="1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customHeight="1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customHeight="1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customHeight="1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customHeight="1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customHeight="1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customHeight="1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customHeight="1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customHeight="1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customHeight="1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customHeight="1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customHeight="1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customHeight="1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customHeight="1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customHeight="1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customHeight="1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customHeight="1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customHeight="1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customHeight="1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customHeight="1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customHeight="1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customHeight="1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customHeight="1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customHeight="1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customHeight="1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customHeight="1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customHeight="1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customHeight="1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customHeight="1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customHeight="1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customHeight="1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customHeight="1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customHeight="1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customHeight="1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customHeight="1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customHeight="1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customHeight="1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customHeight="1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customHeight="1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customHeight="1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customHeight="1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customHeight="1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customHeight="1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customHeight="1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customHeight="1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customHeight="1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customHeight="1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customHeight="1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customHeight="1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customHeight="1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customHeight="1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customHeight="1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customHeight="1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customHeight="1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customHeight="1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customHeight="1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customHeight="1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customHeight="1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customHeight="1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customHeight="1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customHeight="1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customHeight="1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customHeight="1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customHeight="1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customHeight="1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customHeight="1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customHeight="1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customHeight="1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customHeight="1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customHeight="1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customHeight="1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customHeight="1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customHeight="1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customHeight="1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customHeight="1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customHeight="1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customHeight="1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customHeight="1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customHeight="1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customHeight="1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customHeight="1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customHeight="1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customHeight="1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customHeight="1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customHeight="1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customHeight="1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customHeight="1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customHeight="1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customHeight="1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customHeight="1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customHeight="1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customHeight="1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customHeight="1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customHeight="1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customHeight="1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customHeight="1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customHeight="1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customHeight="1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customHeight="1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customHeight="1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customHeight="1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customHeight="1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customHeight="1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customHeight="1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customHeight="1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customHeight="1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customHeight="1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customHeight="1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customHeight="1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customHeight="1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customHeight="1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customHeight="1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customHeight="1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customHeight="1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customHeight="1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customHeight="1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customHeight="1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customHeight="1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customHeight="1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customHeight="1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customHeight="1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customHeight="1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customHeight="1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customHeight="1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customHeight="1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customHeight="1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customHeight="1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customHeight="1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customHeight="1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customHeight="1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customHeight="1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customHeight="1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customHeight="1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customHeight="1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customHeight="1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customHeight="1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customHeight="1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customHeight="1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customHeight="1" ht="16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customHeight="1" ht="16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customHeight="1" ht="16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customHeight="1" ht="16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customHeight="1" ht="16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customHeight="1" ht="16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customHeight="1" ht="16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customHeight="1" ht="16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customHeight="1" ht="16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customHeight="1" ht="16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customHeight="1" ht="16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customHeight="1" ht="16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customHeight="1" ht="16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customHeight="1" ht="16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customHeight="1" ht="16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customHeight="1" ht="16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customHeight="1" ht="16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customHeight="1" ht="16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customHeight="1" ht="16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customHeight="1" ht="16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customHeight="1" ht="16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customHeight="1" ht="16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customHeight="1" ht="16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customHeight="1" ht="16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customHeight="1" ht="16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customHeight="1" ht="16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customHeight="1" ht="16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customHeight="1" ht="16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customHeight="1" ht="16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customHeight="1" ht="16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customHeight="1" ht="16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customHeight="1" ht="16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customHeight="1" ht="16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customHeight="1" ht="16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customHeight="1" ht="16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customHeight="1" ht="16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customHeight="1" ht="16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customHeight="1" ht="16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customHeight="1" ht="16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customHeight="1" ht="16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customHeight="1" ht="16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customHeight="1" ht="16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customHeight="1" ht="16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customHeight="1" ht="16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customHeight="1" ht="16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customHeight="1" ht="16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customHeight="1" ht="16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customHeight="1" ht="16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customHeight="1" ht="16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customHeight="1" ht="16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customHeight="1" ht="16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customHeight="1" ht="16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customHeight="1" ht="16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customHeight="1" ht="16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customHeight="1" ht="16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customHeight="1" ht="16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customHeight="1" ht="16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customHeight="1" ht="16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customHeight="1" ht="16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customHeight="1" ht="16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customHeight="1" ht="16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customHeight="1" ht="16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customHeight="1" ht="16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customHeight="1" ht="16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customHeight="1" ht="16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customHeight="1" ht="16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customHeight="1" ht="16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customHeight="1" ht="16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customHeight="1" ht="16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customHeight="1" ht="16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customHeight="1" ht="16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customHeight="1" ht="16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customHeight="1" ht="16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customHeight="1" ht="16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customHeight="1" ht="16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customHeight="1" ht="16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customHeight="1" ht="16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customHeight="1" ht="16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customHeight="1" ht="16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customHeight="1" ht="16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customHeight="1" ht="16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customHeight="1" ht="16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customHeight="1" ht="16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customHeight="1" ht="16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customHeight="1" ht="16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customHeight="1" ht="16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customHeight="1" ht="16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customHeight="1" ht="16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customHeight="1" ht="16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customHeight="1" ht="16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customHeight="1" ht="16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customHeight="1" ht="16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customHeight="1" ht="16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customHeight="1" ht="16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customHeight="1" ht="16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customHeight="1" ht="16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customHeight="1" ht="16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customHeight="1" ht="16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customHeight="1" ht="16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customHeight="1" ht="16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customHeight="1" ht="16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customHeight="1" ht="16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customHeight="1" ht="16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customHeight="1" ht="16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customHeight="1" ht="16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customHeight="1" ht="16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customHeight="1" ht="16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customHeight="1" ht="16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customHeight="1" ht="16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customHeight="1" ht="16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customHeight="1" ht="16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customHeight="1" ht="16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customHeight="1" ht="16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customHeight="1" ht="16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customHeight="1" ht="16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customHeight="1" ht="16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customHeight="1" ht="16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customHeight="1" ht="16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customHeight="1" ht="16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customHeight="1" ht="16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customHeight="1" ht="16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customHeight="1" ht="16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customHeight="1" ht="16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customHeight="1" ht="16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customHeight="1" ht="16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customHeight="1" ht="16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customHeight="1" ht="16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customHeight="1" ht="16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customHeight="1" ht="16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customHeight="1" ht="16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customHeight="1" ht="16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customHeight="1" ht="16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customHeight="1" ht="16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customHeight="1" ht="16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customHeight="1" ht="16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customHeight="1" ht="16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customHeight="1" ht="16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customHeight="1" ht="16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customHeight="1" ht="16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customHeight="1" ht="16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customHeight="1" ht="16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customHeight="1" ht="16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customHeight="1" ht="16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customHeight="1" ht="16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customHeight="1" ht="16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customHeight="1" ht="16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customHeight="1" ht="16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customHeight="1" ht="16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customHeight="1" ht="16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customHeight="1" ht="16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customHeight="1" ht="16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customHeight="1" ht="16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customHeight="1" ht="16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customHeight="1" ht="16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customHeight="1" ht="16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customHeight="1" ht="16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customHeight="1" ht="16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customHeight="1" ht="16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customHeight="1" ht="16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customHeight="1" ht="16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customHeight="1" ht="16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customHeight="1" ht="16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customHeight="1" ht="16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customHeight="1" ht="16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customHeight="1" ht="16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customHeight="1" ht="16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customHeight="1" ht="16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customHeight="1" ht="16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customHeight="1" ht="16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customHeight="1" ht="16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customHeight="1" ht="16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customHeight="1" ht="16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customHeight="1" ht="16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customHeight="1" ht="16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customHeight="1" ht="16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customHeight="1" ht="16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customHeight="1" ht="16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customHeight="1" ht="16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customHeight="1" ht="16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customHeight="1" ht="16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customHeight="1" ht="16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customHeight="1" ht="16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customHeight="1" ht="16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customHeight="1" ht="16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customHeight="1" ht="16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customHeight="1" ht="16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customHeight="1" ht="16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customHeight="1" ht="16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customHeight="1" ht="16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customHeight="1" ht="16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customHeight="1" ht="16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customHeight="1" ht="16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customHeight="1" ht="16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customHeight="1" ht="16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customHeight="1" ht="16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customHeight="1" ht="16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customHeight="1" ht="16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customHeight="1" ht="16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customHeight="1" ht="16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customHeight="1" ht="16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customHeight="1" ht="16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customHeight="1" ht="16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customHeight="1" ht="16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customHeight="1" ht="16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customHeight="1" ht="16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customHeight="1" ht="16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customHeight="1" ht="16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customHeight="1" ht="16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customHeight="1" ht="16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customHeight="1" ht="16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customHeight="1" ht="16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customHeight="1" ht="16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customHeight="1" ht="16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customHeight="1" ht="16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customHeight="1" ht="16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customHeight="1" ht="16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customHeight="1" ht="16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customHeight="1" ht="16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customHeight="1" ht="16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customHeight="1" ht="16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customHeight="1" ht="16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customHeight="1" ht="16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customHeight="1" ht="16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customHeight="1" ht="16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customHeight="1" ht="16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customHeight="1" ht="16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customHeight="1" ht="16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customHeight="1" ht="16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customHeight="1" ht="16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customHeight="1" ht="16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customHeight="1" ht="16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customHeight="1" ht="16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customHeight="1" ht="16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customHeight="1" ht="16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customHeight="1" ht="16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customHeight="1" ht="16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customHeight="1" ht="16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customHeight="1" ht="16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customHeight="1" ht="16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customHeight="1" ht="16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customHeight="1" ht="16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customHeight="1" ht="16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customHeight="1" ht="16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customHeight="1" ht="16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customHeight="1" ht="16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customHeight="1" ht="16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customHeight="1" ht="16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customHeight="1" ht="16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customHeight="1" ht="16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customHeight="1" ht="16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customHeight="1" ht="16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customHeight="1" ht="16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customHeight="1" ht="16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customHeight="1" ht="16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customHeight="1" ht="16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customHeight="1" ht="16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customHeight="1" ht="16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customHeight="1" ht="16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customHeight="1" ht="16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customHeight="1" ht="16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customHeight="1" ht="16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customHeight="1" ht="16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customHeight="1" ht="16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customHeight="1" ht="16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customHeight="1" ht="16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customHeight="1" ht="16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customHeight="1" ht="16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customHeight="1" ht="16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customHeight="1" ht="16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customHeight="1" ht="16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customHeight="1" ht="16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customHeight="1" ht="16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customHeight="1" ht="16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customHeight="1" ht="16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customHeight="1" ht="16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customHeight="1" ht="16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customHeight="1" ht="16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customHeight="1" ht="16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customHeight="1" ht="16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customHeight="1" ht="16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customHeight="1" ht="16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customHeight="1" ht="16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customHeight="1" ht="16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customHeight="1" ht="16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customHeight="1" ht="16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customHeight="1" ht="16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customHeight="1" ht="16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customHeight="1" ht="16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customHeight="1" ht="16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customHeight="1" ht="16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customHeight="1" ht="16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customHeight="1" ht="16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customHeight="1" ht="16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customHeight="1" ht="16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customHeight="1" ht="16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customHeight="1" ht="16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customHeight="1" ht="16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customHeight="1" ht="16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customHeight="1" ht="16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customHeight="1" ht="16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customHeight="1" ht="16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customHeight="1" ht="16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customHeight="1" ht="16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customHeight="1" ht="16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customHeight="1" ht="16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customHeight="1" ht="16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customHeight="1" ht="16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customHeight="1" ht="16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customHeight="1" ht="16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customHeight="1" ht="16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customHeight="1" ht="16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customHeight="1" ht="16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customHeight="1" ht="16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customHeight="1" ht="16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customHeight="1" ht="16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customHeight="1" ht="16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customHeight="1" ht="16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customHeight="1" ht="16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customHeight="1" ht="16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customHeight="1" ht="16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customHeight="1" ht="16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customHeight="1" ht="16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customHeight="1" ht="16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customHeight="1" ht="16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customHeight="1" ht="16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customHeight="1" ht="16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customHeight="1" ht="16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customHeight="1" ht="16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customHeight="1" ht="16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customHeight="1" ht="16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customHeight="1" ht="16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customHeight="1" ht="16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customHeight="1" ht="16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customHeight="1" ht="16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customHeight="1" ht="16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customHeight="1" ht="16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customHeight="1" ht="16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customHeight="1" ht="16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customHeight="1" ht="16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customHeight="1" ht="16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customHeight="1" ht="16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customHeight="1" ht="16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customHeight="1" ht="16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customHeight="1" ht="16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customHeight="1" ht="16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customHeight="1" ht="16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customHeight="1" ht="16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customHeight="1" ht="16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customHeight="1" ht="16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customHeight="1" ht="16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customHeight="1" ht="16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customHeight="1" ht="16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customHeight="1" ht="16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customHeight="1" ht="16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customHeight="1" ht="16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customHeight="1" ht="16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customHeight="1" ht="16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customHeight="1" ht="16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customHeight="1" ht="16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customHeight="1" ht="16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customHeight="1" ht="16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customHeight="1" ht="16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customHeight="1" ht="16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customHeight="1" ht="16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customHeight="1" ht="16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customHeight="1" ht="16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customHeight="1" ht="16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customHeight="1" ht="16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customHeight="1" ht="16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customHeight="1" ht="16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customHeight="1" ht="16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customHeight="1" ht="16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customHeight="1" ht="16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customHeight="1" ht="16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customHeight="1" ht="16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customHeight="1" ht="16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customHeight="1" ht="16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customHeight="1" ht="16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customHeight="1" ht="16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customHeight="1" ht="16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customHeight="1" ht="16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customHeight="1" ht="16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customHeight="1" ht="16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customHeight="1" ht="16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customHeight="1" ht="16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customHeight="1" ht="16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customHeight="1" ht="16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customHeight="1" ht="16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customHeight="1" ht="16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customHeight="1" ht="16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customHeight="1" ht="16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customHeight="1" ht="16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customHeight="1" ht="16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customHeight="1" ht="16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customHeight="1" ht="16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customHeight="1" ht="16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customHeight="1" ht="16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customHeight="1" ht="16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customHeight="1" ht="16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customHeight="1" ht="16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customHeight="1" ht="16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customHeight="1" ht="16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customHeight="1" ht="16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customHeight="1" ht="16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customHeight="1" ht="16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customHeight="1" ht="16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customHeight="1" ht="16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customHeight="1" ht="16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customHeight="1" ht="16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customHeight="1" ht="16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customHeight="1" ht="16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customHeight="1" ht="16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customHeight="1" ht="16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customHeight="1" ht="16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customHeight="1" ht="16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customHeight="1" ht="16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customHeight="1" ht="16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customHeight="1" ht="16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customHeight="1" ht="16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customHeight="1" ht="16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customHeight="1" ht="16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customHeight="1" ht="16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customHeight="1" ht="16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customHeight="1" ht="16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customHeight="1" ht="16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customHeight="1" ht="16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customHeight="1" ht="16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customHeight="1" ht="16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customHeight="1" ht="16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customHeight="1" ht="16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customHeight="1" ht="16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customHeight="1" ht="16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customHeight="1" ht="16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customHeight="1" ht="16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customHeight="1" ht="16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customHeight="1" ht="16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customHeight="1" ht="16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customHeight="1" ht="16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customHeight="1" ht="16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customHeight="1" ht="16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customHeight="1" ht="16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customHeight="1" ht="16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customHeight="1" ht="16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customHeight="1" ht="16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customHeight="1" ht="16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customHeight="1" ht="16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customHeight="1" ht="16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customHeight="1" ht="16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customHeight="1" ht="16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customHeight="1" ht="16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customHeight="1" ht="16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customHeight="1" ht="16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customHeight="1" ht="16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customHeight="1" ht="16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customHeight="1" ht="16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customHeight="1" ht="16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customHeight="1" ht="16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customHeight="1" ht="16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customHeight="1" ht="16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customHeight="1" ht="16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customHeight="1" ht="16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customHeight="1" ht="16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customHeight="1" ht="16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customHeight="1" ht="16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customHeight="1" ht="16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customHeight="1" ht="16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customHeight="1" ht="16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customHeight="1" ht="16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customHeight="1" ht="16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customHeight="1" ht="16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customHeight="1" ht="16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customHeight="1" ht="16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customHeight="1" ht="16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customHeight="1" ht="16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customHeight="1" ht="16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customHeight="1" ht="16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customHeight="1" ht="16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customHeight="1" ht="16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customHeight="1" ht="16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customHeight="1" ht="16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customHeight="1" ht="16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customHeight="1" ht="16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customHeight="1" ht="16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customHeight="1" ht="16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customHeight="1" ht="16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customHeight="1" ht="16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customHeight="1" ht="16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customHeight="1" ht="16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customHeight="1" ht="16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customHeight="1" ht="16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customHeight="1" ht="16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customHeight="1" ht="16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customHeight="1" ht="16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customHeight="1" ht="16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customHeight="1" ht="16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customHeight="1" ht="16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customHeight="1" ht="16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customHeight="1" ht="16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customHeight="1" ht="16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customHeight="1" ht="16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customHeight="1" ht="16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customHeight="1" ht="16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customHeight="1" ht="16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customHeight="1" ht="16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customHeight="1" ht="16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customHeight="1" ht="16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customHeight="1" ht="16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customHeight="1" ht="16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customHeight="1" ht="16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customHeight="1" ht="16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customHeight="1" ht="16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customHeight="1" ht="16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customHeight="1" ht="16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customHeight="1" ht="16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customHeight="1" ht="16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customHeight="1" ht="16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customHeight="1" ht="16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customHeight="1" ht="16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customHeight="1" ht="16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customHeight="1" ht="16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customHeight="1" ht="16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customHeight="1" ht="16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customHeight="1" ht="16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customHeight="1" ht="16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customHeight="1" ht="16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customHeight="1" ht="16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customHeight="1" ht="16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customHeight="1" ht="16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customHeight="1" ht="16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customHeight="1" ht="16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customHeight="1" ht="16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customHeight="1" ht="16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customHeight="1" ht="16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customHeight="1" ht="16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customHeight="1" ht="16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customHeight="1" ht="16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customHeight="1" ht="16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customHeight="1" ht="16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customHeight="1" ht="16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customHeight="1" ht="16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customHeight="1" ht="16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customHeight="1" ht="16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customHeight="1" ht="16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customHeight="1" ht="16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customHeight="1" ht="16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customHeight="1" ht="16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customHeight="1" ht="16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customHeight="1" ht="16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customHeight="1" ht="16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customHeight="1" ht="16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customHeight="1" ht="16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customHeight="1" ht="16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customHeight="1" ht="16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customHeight="1" ht="16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customHeight="1" ht="16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customHeight="1" ht="16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customHeight="1" ht="16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customHeight="1" ht="16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customHeight="1" ht="16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customHeight="1" ht="16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customHeight="1" ht="16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customHeight="1" ht="16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customHeight="1" ht="16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customHeight="1" ht="16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customHeight="1" ht="16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customHeight="1" ht="16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customHeight="1" ht="16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customHeight="1" ht="16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customHeight="1" ht="16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customHeight="1" ht="16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customHeight="1" ht="16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customHeight="1" ht="16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customHeight="1" ht="16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customHeight="1" ht="16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customHeight="1" ht="16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customHeight="1" ht="16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customHeight="1" ht="16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customHeight="1" ht="16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customHeight="1" ht="16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customHeight="1" ht="16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customHeight="1" ht="16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customHeight="1" ht="16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customHeight="1" ht="16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customHeight="1" ht="16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customHeight="1" ht="16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customHeight="1" ht="16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customHeight="1" ht="16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customHeight="1" ht="16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customHeight="1" ht="16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customHeight="1" ht="16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customHeight="1" ht="16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customHeight="1" ht="16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customHeight="1" ht="16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customHeight="1" ht="16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customHeight="1" ht="16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customHeight="1" ht="16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customHeight="1" ht="16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customHeight="1" ht="16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customHeight="1" ht="16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customHeight="1" ht="16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customHeight="1" ht="16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customHeight="1" ht="16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customHeight="1" ht="16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customHeight="1" ht="16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customHeight="1" ht="16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customHeight="1" ht="16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customHeight="1" ht="16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customHeight="1" ht="16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customHeight="1" ht="16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customHeight="1" ht="16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customHeight="1" ht="16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customHeight="1" ht="16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customHeight="1" ht="16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customHeight="1" ht="16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customHeight="1" ht="16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customHeight="1" ht="16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customHeight="1" ht="16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customHeight="1" ht="16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customHeight="1" ht="16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customHeight="1" ht="16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customHeight="1" ht="16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customHeight="1" ht="16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customHeight="1" ht="16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customHeight="1" ht="16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customHeight="1" ht="16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customHeight="1" ht="16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customHeight="1" ht="16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customHeight="1" ht="16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customHeight="1" ht="16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customHeight="1" ht="16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customHeight="1" ht="16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customHeight="1" ht="16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customHeight="1" ht="16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customHeight="1" ht="16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customHeight="1" ht="16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customHeight="1" ht="16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customHeight="1" ht="16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customHeight="1" ht="16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customHeight="1" ht="16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customHeight="1" ht="16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customHeight="1" ht="16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customHeight="1" ht="16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customHeight="1" ht="16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customHeight="1" ht="16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customHeight="1" ht="16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customHeight="1" ht="16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customHeight="1" ht="16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customHeight="1" ht="16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customHeight="1" ht="16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customHeight="1" ht="16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customHeight="1" ht="16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customHeight="1" ht="16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customHeight="1" ht="16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customHeight="1" ht="16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customHeight="1" ht="16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customHeight="1" ht="16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customHeight="1" ht="16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customHeight="1" ht="16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customHeight="1" ht="16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customHeight="1" ht="16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customHeight="1" ht="16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customHeight="1" ht="16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customHeight="1" ht="16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customHeight="1" ht="16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customHeight="1" ht="16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customHeight="1" ht="16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customHeight="1" ht="16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customHeight="1" ht="16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customHeight="1" ht="16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customHeight="1" ht="16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customHeight="1" ht="16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customHeight="1" ht="16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customHeight="1" ht="16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customHeight="1" ht="16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customHeight="1" ht="16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customHeight="1" ht="16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customHeight="1" ht="16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customHeight="1" ht="16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customHeight="1" ht="16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customHeight="1" ht="16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customHeight="1" ht="16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customHeight="1" ht="16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customHeight="1" ht="16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customHeight="1" ht="16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customHeight="1" ht="16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customHeight="1" ht="16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customHeight="1" ht="16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customHeight="1" ht="16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customHeight="1" ht="16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customHeight="1" ht="16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customHeight="1" ht="16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customHeight="1" ht="16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customHeight="1" ht="16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customHeight="1" ht="16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customHeight="1" ht="16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customHeight="1" ht="16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customHeight="1" ht="16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customHeight="1" ht="16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customHeight="1" ht="16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customHeight="1" ht="16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customHeight="1" ht="16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customHeight="1" ht="16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customHeight="1" ht="16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customHeight="1" ht="16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customHeight="1" ht="16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customHeight="1" ht="16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customHeight="1" ht="16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customHeight="1" ht="16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customHeight="1" ht="16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customHeight="1" ht="16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customHeight="1" ht="16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customHeight="1" ht="16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customHeight="1" ht="16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customHeight="1" ht="16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customHeight="1" ht="16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customHeight="1" ht="16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customHeight="1" ht="16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customHeight="1" ht="16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customHeight="1" ht="16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customHeight="1" ht="16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customHeight="1" ht="16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customHeight="1" ht="16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customHeight="1" ht="16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customHeight="1" ht="16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customHeight="1" ht="16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customHeight="1" ht="16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customHeight="1" ht="16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customHeight="1" ht="16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customHeight="1" ht="16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customHeight="1" ht="16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customHeight="1" ht="16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customHeight="1" ht="16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customHeight="1" ht="16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customHeight="1" ht="16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customHeight="1" ht="16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customHeight="1" ht="16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customHeight="1" ht="16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customHeight="1" ht="16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customHeight="1" ht="16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customHeight="1" ht="16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customHeight="1" ht="16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customHeight="1" ht="16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customHeight="1" ht="16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customHeight="1" ht="16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customHeight="1" ht="16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customHeight="1" ht="16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customHeight="1" ht="16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customHeight="1" ht="16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customHeight="1" ht="16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customHeight="1" ht="16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customHeight="1" ht="16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customHeight="1" ht="16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customHeight="1" ht="16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customHeight="1" ht="16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customHeight="1" ht="16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customHeight="1" ht="16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customHeight="1" ht="16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customHeight="1" ht="16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customHeight="1" ht="16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customHeight="1" ht="16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customHeight="1" ht="16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customHeight="1" ht="16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customHeight="1" ht="16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customHeight="1" ht="16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customHeight="1" ht="16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customHeight="1" ht="16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customHeight="1" ht="16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customHeight="1" ht="16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customHeight="1" ht="16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customHeight="1" ht="16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customHeight="1" ht="16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</sheetData>
  <mergeCells>
    <mergeCell ref="A1:I1"/>
    <mergeCell ref="D6:E6"/>
    <mergeCell ref="F15:F16"/>
    <mergeCell ref="G15:G16"/>
    <mergeCell ref="G17:G19"/>
    <mergeCell ref="B15:D15"/>
    <mergeCell ref="C17:C19"/>
    <mergeCell ref="D17:D19"/>
    <mergeCell ref="E15:E16"/>
  </mergeCells>
  <printOptions gridLines="false" gridLinesSet="true"/>
  <pageMargins left="0.7" right="0.7" top="0.75" bottom="0.75" header="0" footer="0"/>
  <pageSetup paperSize="1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3"/>
  <sheetViews>
    <sheetView tabSelected="0" workbookViewId="0" showGridLines="true" showRowColHeaders="1" topLeftCell="A13">
      <selection activeCell="C28" sqref="C28"/>
    </sheetView>
  </sheetViews>
  <sheetFormatPr customHeight="true" defaultRowHeight="15" defaultColWidth="14.453125" outlineLevelRow="0" outlineLevelCol="0"/>
  <cols>
    <col min="1" max="1" width="10.08984375" customWidth="true" style="78"/>
    <col min="2" max="2" width="10.08984375" customWidth="true" style="78"/>
    <col min="3" max="3" width="10.08984375" customWidth="true" style="78"/>
    <col min="4" max="4" width="10.08984375" customWidth="true" style="78"/>
    <col min="5" max="5" width="10.81640625" customWidth="true" style="78"/>
    <col min="6" max="6" width="10.08984375" customWidth="true" style="78"/>
    <col min="7" max="7" width="10.08984375" customWidth="true" style="78"/>
    <col min="8" max="8" width="10.08984375" customWidth="true" style="78"/>
    <col min="9" max="9" width="10.08984375" customWidth="true" style="78"/>
    <col min="10" max="10" width="10.08984375" customWidth="true" style="78"/>
    <col min="11" max="11" width="10.08984375" customWidth="true" style="78"/>
    <col min="12" max="12" width="10.08984375" customWidth="true" style="78"/>
    <col min="13" max="13" width="10.08984375" customWidth="true" style="78"/>
    <col min="14" max="14" width="10.08984375" customWidth="true" style="78"/>
    <col min="15" max="15" width="14.453125" style="78"/>
  </cols>
  <sheetData>
    <row r="1" spans="1:15" customHeight="1" ht="14.25">
      <c r="A1" s="331" t="s">
        <v>298</v>
      </c>
      <c r="B1" s="332"/>
      <c r="C1" s="332"/>
      <c r="D1" s="332"/>
      <c r="E1" s="332"/>
      <c r="F1" s="332"/>
      <c r="G1" s="332"/>
      <c r="H1" s="79"/>
      <c r="I1" s="79"/>
    </row>
    <row r="2" spans="1:15" customHeight="1" ht="14.25">
      <c r="A2" s="79"/>
      <c r="B2" s="79"/>
      <c r="C2" s="79"/>
      <c r="D2" s="79"/>
      <c r="E2" s="79"/>
      <c r="F2" s="79"/>
      <c r="G2" s="79"/>
      <c r="H2" s="79"/>
      <c r="I2" s="79"/>
    </row>
    <row r="3" spans="1:15" customHeight="1" ht="14.25">
      <c r="A3" s="79"/>
      <c r="B3" s="79"/>
      <c r="C3" s="79"/>
      <c r="D3" s="79"/>
      <c r="E3" s="79"/>
      <c r="F3" s="79"/>
      <c r="G3" s="79"/>
      <c r="H3" s="79"/>
      <c r="I3" s="79"/>
    </row>
    <row r="4" spans="1:15" customHeight="1" ht="14.25">
      <c r="A4" s="79" t="s">
        <v>122</v>
      </c>
      <c r="B4" s="79"/>
      <c r="C4" s="79"/>
      <c r="D4" s="79" t="s">
        <v>222</v>
      </c>
      <c r="E4" s="80" t="s">
        <v>299</v>
      </c>
      <c r="F4" s="79"/>
      <c r="G4" s="79"/>
      <c r="H4" s="79"/>
      <c r="I4" s="79"/>
    </row>
    <row r="5" spans="1:15" customHeight="1" ht="14.25">
      <c r="A5" s="79" t="s">
        <v>101</v>
      </c>
      <c r="B5" s="79"/>
      <c r="C5" s="79"/>
      <c r="D5" s="79" t="s">
        <v>222</v>
      </c>
      <c r="E5" s="80" t="s">
        <v>133</v>
      </c>
      <c r="F5" s="79"/>
      <c r="G5" s="79"/>
      <c r="H5" s="79"/>
      <c r="I5" s="79"/>
    </row>
    <row r="6" spans="1:15" customHeight="1" ht="14.25">
      <c r="A6" s="79" t="s">
        <v>300</v>
      </c>
      <c r="B6" s="79"/>
      <c r="C6" s="79"/>
      <c r="D6" s="79" t="s">
        <v>222</v>
      </c>
      <c r="E6" s="81" t="s">
        <v>301</v>
      </c>
      <c r="F6" s="79"/>
      <c r="G6" s="79"/>
      <c r="H6" s="79"/>
      <c r="I6" s="79"/>
    </row>
    <row r="7" spans="1:15" customHeight="1" ht="14.25">
      <c r="A7" s="79" t="s">
        <v>109</v>
      </c>
      <c r="B7" s="79"/>
      <c r="C7" s="79"/>
      <c r="D7" s="79" t="s">
        <v>222</v>
      </c>
      <c r="E7" s="81">
        <v>5926016</v>
      </c>
      <c r="F7" s="79"/>
      <c r="G7" s="79"/>
      <c r="H7" s="79"/>
      <c r="I7" s="79"/>
    </row>
    <row r="8" spans="1:15" customHeight="1" ht="14.25">
      <c r="A8" s="79" t="s">
        <v>302</v>
      </c>
      <c r="B8" s="79"/>
      <c r="C8" s="79"/>
      <c r="D8" s="79" t="s">
        <v>222</v>
      </c>
      <c r="E8" s="333" t="s">
        <v>303</v>
      </c>
      <c r="F8" s="332"/>
      <c r="G8" s="79"/>
      <c r="H8" s="79"/>
      <c r="I8" s="79"/>
    </row>
    <row r="9" spans="1:15" customHeight="1" ht="14.25">
      <c r="A9" s="79" t="s">
        <v>304</v>
      </c>
      <c r="B9" s="79"/>
      <c r="C9" s="79" t="s">
        <v>222</v>
      </c>
      <c r="D9" s="79" t="s">
        <v>222</v>
      </c>
      <c r="E9" s="83" t="str">
        <f>E11</f>
        <v>LK-110-IDN</v>
      </c>
      <c r="F9" s="79"/>
      <c r="G9" s="79"/>
      <c r="H9" s="79"/>
      <c r="I9" s="79"/>
    </row>
    <row r="10" spans="1:15" customHeight="1" ht="14.25">
      <c r="A10" s="79"/>
      <c r="B10" s="79"/>
      <c r="C10" s="79"/>
      <c r="D10" s="84"/>
      <c r="E10" s="79"/>
      <c r="F10" s="79"/>
      <c r="G10" s="79"/>
      <c r="H10" s="79"/>
      <c r="I10" s="79"/>
    </row>
    <row r="11" spans="1:15" customHeight="1" ht="14.25">
      <c r="A11" s="79"/>
      <c r="B11" s="79"/>
      <c r="C11" s="79"/>
      <c r="D11" s="84">
        <v>1</v>
      </c>
      <c r="E11" s="79" t="s">
        <v>305</v>
      </c>
      <c r="F11" s="79"/>
      <c r="G11" s="79" t="s">
        <v>306</v>
      </c>
      <c r="H11" s="79"/>
      <c r="I11" s="79"/>
    </row>
    <row r="12" spans="1:15" customHeight="1" ht="14.25">
      <c r="A12" s="79"/>
      <c r="B12" s="79"/>
      <c r="C12" s="79"/>
      <c r="D12" s="84">
        <v>2</v>
      </c>
      <c r="E12" s="79" t="s">
        <v>135</v>
      </c>
      <c r="F12" s="79"/>
      <c r="G12" s="79" t="s">
        <v>307</v>
      </c>
      <c r="H12" s="79"/>
      <c r="I12" s="79"/>
    </row>
    <row r="13" spans="1:15" customHeight="1" ht="14.25">
      <c r="A13" s="79"/>
      <c r="B13" s="79"/>
      <c r="C13" s="79"/>
      <c r="D13" s="84">
        <v>3</v>
      </c>
      <c r="E13" s="79" t="s">
        <v>308</v>
      </c>
      <c r="F13" s="79"/>
      <c r="G13" s="79" t="s">
        <v>309</v>
      </c>
      <c r="H13" s="79"/>
      <c r="I13" s="79"/>
    </row>
    <row r="14" spans="1:15" customHeight="1" ht="14.25">
      <c r="A14" s="79"/>
      <c r="B14" s="79"/>
      <c r="C14" s="79"/>
      <c r="D14" s="85"/>
      <c r="E14" s="79"/>
      <c r="F14" s="79"/>
      <c r="G14" s="79"/>
      <c r="H14" s="79"/>
      <c r="I14" s="79"/>
    </row>
    <row r="15" spans="1:15" customHeight="1" ht="14.25">
      <c r="A15" s="125"/>
      <c r="B15" s="126"/>
      <c r="C15" s="126"/>
      <c r="D15" s="126"/>
      <c r="E15" s="126"/>
      <c r="F15" s="127"/>
      <c r="G15" s="127"/>
      <c r="H15" s="139"/>
      <c r="I15" s="79"/>
    </row>
    <row r="16" spans="1:15" customHeight="1" ht="14.25">
      <c r="A16" s="128" t="s">
        <v>49</v>
      </c>
      <c r="B16" s="334" t="s">
        <v>50</v>
      </c>
      <c r="C16" s="334"/>
      <c r="D16" s="334" t="s">
        <v>310</v>
      </c>
      <c r="E16" s="334"/>
      <c r="F16" s="334" t="s">
        <v>311</v>
      </c>
      <c r="G16" s="334"/>
      <c r="H16" s="129" t="s">
        <v>312</v>
      </c>
      <c r="I16" s="79"/>
    </row>
    <row r="17" spans="1:15" customHeight="1" ht="14.25">
      <c r="A17" s="130">
        <v>1</v>
      </c>
      <c r="B17" s="213">
        <v>39.44</v>
      </c>
      <c r="C17" s="174" t="s">
        <v>53</v>
      </c>
      <c r="D17" s="213">
        <v>39.62</v>
      </c>
      <c r="E17" s="174" t="s">
        <v>53</v>
      </c>
      <c r="F17" s="175">
        <f>B17-D17</f>
        <v>-0.18</v>
      </c>
      <c r="G17" s="174" t="s">
        <v>53</v>
      </c>
      <c r="H17" s="175">
        <v>0.31</v>
      </c>
      <c r="I17" s="79"/>
    </row>
    <row r="18" spans="1:15" customHeight="1" ht="14.25">
      <c r="A18" s="130">
        <v>2</v>
      </c>
      <c r="B18" s="213">
        <v>49.39</v>
      </c>
      <c r="C18" s="174" t="s">
        <v>53</v>
      </c>
      <c r="D18" s="213">
        <v>49.53</v>
      </c>
      <c r="E18" s="174" t="s">
        <v>53</v>
      </c>
      <c r="F18" s="175">
        <f>B18-D18</f>
        <v>-0.14</v>
      </c>
      <c r="G18" s="174" t="s">
        <v>53</v>
      </c>
      <c r="H18" s="175">
        <v>0.32</v>
      </c>
      <c r="I18" s="79"/>
    </row>
    <row r="19" spans="1:15" customHeight="1" ht="14.25">
      <c r="A19" s="130">
        <v>3</v>
      </c>
      <c r="B19" s="213">
        <v>59.75</v>
      </c>
      <c r="C19" s="174" t="s">
        <v>53</v>
      </c>
      <c r="D19" s="213">
        <v>59.72</v>
      </c>
      <c r="E19" s="174" t="s">
        <v>53</v>
      </c>
      <c r="F19" s="175">
        <f>B19-D19</f>
        <v>0.030000000000001</v>
      </c>
      <c r="G19" s="174" t="s">
        <v>53</v>
      </c>
      <c r="H19" s="175">
        <v>0.34</v>
      </c>
      <c r="I19" s="79"/>
    </row>
    <row r="20" spans="1:15" customHeight="1" ht="14.25">
      <c r="A20" s="130">
        <v>4</v>
      </c>
      <c r="B20" s="213">
        <v>69.88</v>
      </c>
      <c r="C20" s="174" t="s">
        <v>53</v>
      </c>
      <c r="D20" s="213">
        <v>69.91</v>
      </c>
      <c r="E20" s="174" t="s">
        <v>53</v>
      </c>
      <c r="F20" s="175">
        <f>B20-D20</f>
        <v>-0.030000000000001</v>
      </c>
      <c r="G20" s="174" t="s">
        <v>53</v>
      </c>
      <c r="H20" s="175">
        <v>0.37</v>
      </c>
      <c r="I20" s="79"/>
    </row>
    <row r="21" spans="1:15" customHeight="1" ht="14.25">
      <c r="A21" s="130"/>
      <c r="B21" s="213">
        <v>84.88</v>
      </c>
      <c r="C21" s="174" t="s">
        <v>53</v>
      </c>
      <c r="D21" s="213">
        <v>84.98</v>
      </c>
      <c r="E21" s="174" t="s">
        <v>53</v>
      </c>
      <c r="F21" s="175">
        <f>B21-D21</f>
        <v>-0.10000000000001</v>
      </c>
      <c r="G21" s="174" t="s">
        <v>53</v>
      </c>
      <c r="H21" s="175"/>
      <c r="I21" s="79"/>
    </row>
    <row r="22" spans="1:15" customHeight="1" ht="14.25">
      <c r="A22" s="130"/>
      <c r="B22" s="213">
        <v>99.51</v>
      </c>
      <c r="C22" s="174" t="s">
        <v>53</v>
      </c>
      <c r="D22" s="213">
        <v>99.63</v>
      </c>
      <c r="E22" s="174" t="s">
        <v>53</v>
      </c>
      <c r="F22" s="175">
        <f>B22-D22</f>
        <v>-0.11999999999999</v>
      </c>
      <c r="G22" s="174" t="s">
        <v>53</v>
      </c>
      <c r="H22" s="175"/>
      <c r="I22" s="79"/>
    </row>
    <row r="23" spans="1:15" customHeight="1" ht="14.25">
      <c r="A23" s="130"/>
      <c r="B23" s="213">
        <v>109.8</v>
      </c>
      <c r="C23" s="174" t="s">
        <v>53</v>
      </c>
      <c r="D23" s="213">
        <v>109.92</v>
      </c>
      <c r="E23" s="174" t="s">
        <v>53</v>
      </c>
      <c r="F23" s="175">
        <f>B23-D23</f>
        <v>-0.12</v>
      </c>
      <c r="G23" s="174" t="s">
        <v>53</v>
      </c>
      <c r="H23" s="175"/>
      <c r="I23" s="79"/>
    </row>
    <row r="24" spans="1:15" customHeight="1" ht="14.25">
      <c r="A24" s="130">
        <v>5</v>
      </c>
      <c r="B24" s="213">
        <v>119.51</v>
      </c>
      <c r="C24" s="174" t="s">
        <v>53</v>
      </c>
      <c r="D24" s="213">
        <v>119.96</v>
      </c>
      <c r="E24" s="174" t="s">
        <v>53</v>
      </c>
      <c r="F24" s="175">
        <f>B24-D24</f>
        <v>-0.44999999999999</v>
      </c>
      <c r="G24" s="174" t="s">
        <v>53</v>
      </c>
      <c r="H24" s="175">
        <v>0.39</v>
      </c>
      <c r="I24" s="79"/>
    </row>
    <row r="25" spans="1:15" customHeight="1" ht="14.25">
      <c r="A25" s="130">
        <v>6</v>
      </c>
      <c r="B25" s="213">
        <v>125.15</v>
      </c>
      <c r="C25" s="174" t="s">
        <v>53</v>
      </c>
      <c r="D25" s="213">
        <v>124.96</v>
      </c>
      <c r="E25" s="174" t="s">
        <v>53</v>
      </c>
      <c r="F25" s="175">
        <f>B25-D25</f>
        <v>0.19000000000001</v>
      </c>
      <c r="G25" s="174" t="s">
        <v>53</v>
      </c>
      <c r="H25" s="175">
        <v>0.41</v>
      </c>
      <c r="I25" s="79"/>
    </row>
    <row r="26" spans="1:15" customHeight="1" ht="14.25">
      <c r="A26" s="130">
        <v>7</v>
      </c>
      <c r="B26" s="213">
        <v>140.52</v>
      </c>
      <c r="C26" s="174" t="s">
        <v>53</v>
      </c>
      <c r="D26" s="213">
        <v>139.98</v>
      </c>
      <c r="E26" s="174" t="s">
        <v>53</v>
      </c>
      <c r="F26" s="175">
        <f>B26-D26</f>
        <v>0.54000000000002</v>
      </c>
      <c r="G26" s="174" t="s">
        <v>53</v>
      </c>
      <c r="H26" s="175">
        <v>0.41</v>
      </c>
      <c r="I26" s="79"/>
    </row>
    <row r="27" spans="1:15" customHeight="1" ht="14.25">
      <c r="A27" s="131"/>
      <c r="B27" s="132"/>
      <c r="C27" s="132"/>
      <c r="D27" s="132"/>
      <c r="E27" s="132"/>
      <c r="F27" s="132"/>
      <c r="G27" s="132"/>
      <c r="H27" s="133"/>
      <c r="I27" s="79"/>
    </row>
    <row r="28" spans="1:15" customHeight="1" ht="14.25">
      <c r="A28" s="131"/>
      <c r="B28" s="134" t="s">
        <v>313</v>
      </c>
      <c r="C28" s="135">
        <f>LINEST(D17:D26,B17:B26,1,1)</f>
        <v>0.99700020740596</v>
      </c>
      <c r="D28" s="135">
        <v>0.30733037847064</v>
      </c>
      <c r="E28" s="136" t="s">
        <v>314</v>
      </c>
      <c r="F28" s="132"/>
      <c r="G28" s="132"/>
      <c r="H28" s="133"/>
      <c r="I28" s="79"/>
    </row>
    <row r="29" spans="1:15" customHeight="1" ht="14.25">
      <c r="A29" s="131"/>
      <c r="B29" s="134" t="s">
        <v>315</v>
      </c>
      <c r="C29" s="135">
        <v>0.0024469034935717</v>
      </c>
      <c r="D29" s="135">
        <v>0.23380683383258</v>
      </c>
      <c r="E29" s="136" t="s">
        <v>316</v>
      </c>
      <c r="F29" s="132"/>
      <c r="G29" s="132"/>
      <c r="H29" s="133"/>
      <c r="I29" s="79"/>
    </row>
    <row r="30" spans="1:15" customHeight="1" ht="14.25">
      <c r="A30" s="131"/>
      <c r="B30" s="134" t="s">
        <v>317</v>
      </c>
      <c r="C30" s="135">
        <v>0.99995181495769</v>
      </c>
      <c r="D30" s="135">
        <v>0.2530176210341</v>
      </c>
      <c r="E30" s="136" t="s">
        <v>318</v>
      </c>
      <c r="F30" s="132"/>
      <c r="G30" s="132"/>
      <c r="H30" s="133"/>
      <c r="I30" s="79"/>
    </row>
    <row r="31" spans="1:15" customHeight="1" ht="14.25">
      <c r="A31" s="131"/>
      <c r="B31" s="134" t="s">
        <v>319</v>
      </c>
      <c r="C31" s="135">
        <v>166018.62601609</v>
      </c>
      <c r="D31" s="135">
        <v>8</v>
      </c>
      <c r="E31" s="136" t="s">
        <v>320</v>
      </c>
      <c r="F31" s="132"/>
      <c r="G31" s="132"/>
      <c r="H31" s="133"/>
      <c r="I31" s="79"/>
    </row>
    <row r="32" spans="1:15" customHeight="1" ht="14.25">
      <c r="A32" s="131"/>
      <c r="B32" s="134" t="s">
        <v>321</v>
      </c>
      <c r="C32" s="135">
        <v>10628.166546668</v>
      </c>
      <c r="D32" s="135">
        <v>0.51214333243006</v>
      </c>
      <c r="E32" s="136" t="s">
        <v>322</v>
      </c>
      <c r="F32" s="132"/>
      <c r="G32" s="132"/>
      <c r="H32" s="133"/>
      <c r="I32" s="79"/>
    </row>
    <row r="33" spans="1:15" customHeight="1" ht="14.25">
      <c r="A33" s="137"/>
      <c r="B33" s="119"/>
      <c r="C33" s="119"/>
      <c r="D33" s="119"/>
      <c r="E33" s="119"/>
      <c r="F33" s="119"/>
      <c r="G33" s="119"/>
      <c r="H33" s="138"/>
      <c r="I33" s="79"/>
    </row>
  </sheetData>
  <mergeCells>
    <mergeCell ref="A1:G1"/>
    <mergeCell ref="E8:F8"/>
    <mergeCell ref="B16:C16"/>
    <mergeCell ref="D16:E16"/>
    <mergeCell ref="F16:G16"/>
  </mergeCells>
  <printOptions gridLines="false" gridLinesSet="true"/>
  <pageMargins left="0.7" right="0.7" top="0.75" bottom="0.75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PERUBAHAN</vt:lpstr>
      <vt:lpstr>LK PRINT</vt:lpstr>
      <vt:lpstr>LK yg diisi</vt:lpstr>
      <vt:lpstr>Olah Data</vt:lpstr>
      <vt:lpstr>Ktps</vt:lpstr>
      <vt:lpstr>SERTIFIKAT HAL 1  </vt:lpstr>
      <vt:lpstr>SERTIFIKAT HAL 2</vt:lpstr>
      <vt:lpstr>SERTIFIKAT HAL 3 </vt:lpstr>
      <vt:lpstr>Serti Piranha</vt:lpstr>
      <vt:lpstr>Serti ESA 612</vt:lpstr>
      <vt:lpstr>Serti Thermohygro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DIGICAL DIGICAL</dc:creator>
  <cp:lastModifiedBy>DIGICAL DIGICAL</cp:lastModifiedBy>
  <dcterms:created xsi:type="dcterms:W3CDTF">2024-06-12T15:55:24+07:00</dcterms:created>
  <dcterms:modified xsi:type="dcterms:W3CDTF">2025-01-21T10:49:39+07:00</dcterms:modified>
  <dc:title/>
  <dc:description/>
  <dc:subject/>
  <cp:keywords/>
  <cp:category/>
</cp:coreProperties>
</file>